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water\Dropbox\SZVL\2025\MINISTERSTVO\"/>
    </mc:Choice>
  </mc:AlternateContent>
  <bookViews>
    <workbookView xWindow="-38520" yWindow="-3636" windowWidth="38640" windowHeight="21120" activeTab="3"/>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K82" i="4"/>
  <c r="C14" i="6"/>
  <c r="K46" i="4"/>
  <c r="M47" i="4"/>
  <c r="C13" i="6"/>
  <c r="C10" i="6"/>
  <c r="K40" i="9"/>
  <c r="L41" i="9"/>
  <c r="L43" i="9"/>
  <c r="L46" i="9" s="1"/>
  <c r="K45" i="9"/>
  <c r="B43" i="9" s="1"/>
  <c r="M13" i="4"/>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<sst xmlns="http://schemas.openxmlformats.org/spreadsheetml/2006/main" count="6822" uniqueCount="3162">
  <si>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</si>
  <si>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</si>
  <si>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</si>
  <si>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</si>
  <si>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</si>
  <si>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</si>
  <si>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</si>
  <si>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</si>
  <si>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</si>
  <si>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</si>
  <si>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</si>
  <si>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</si>
  <si>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</si>
  <si>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</si>
  <si>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</si>
  <si>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</si>
  <si>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</si>
  <si>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</si>
  <si>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</si>
  <si>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</si>
  <si>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</si>
  <si>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</si>
  <si>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</si>
  <si>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</si>
  <si>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</si>
  <si>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</si>
  <si>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</si>
  <si>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</si>
  <si>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</si>
  <si>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</si>
  <si>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</si>
  <si>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</si>
  <si>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</si>
  <si>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</si>
  <si>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</si>
  <si>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</si>
  <si>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</si>
  <si>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</si>
  <si>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</si>
  <si>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</si>
  <si>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</si>
  <si>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</si>
  <si>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</si>
  <si>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</si>
  <si>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</si>
  <si>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</si>
  <si>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</si>
  <si>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</si>
  <si>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</si>
  <si>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</si>
  <si>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</si>
  <si>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</si>
  <si>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</si>
  <si>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</si>
  <si>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</si>
  <si>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</si>
  <si>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</si>
  <si>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</si>
  <si>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</si>
  <si>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</si>
  <si>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</si>
  <si>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</si>
  <si>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</si>
  <si>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</si>
  <si>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</si>
  <si>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</si>
  <si>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</si>
  <si>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</si>
  <si>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</si>
  <si>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</si>
  <si>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</si>
  <si>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</si>
  <si>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</si>
  <si>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</si>
  <si>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</si>
  <si>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</si>
  <si>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</si>
  <si>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</si>
  <si>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</si>
  <si>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</si>
  <si>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</si>
  <si>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</si>
  <si>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</si>
  <si>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</si>
  <si>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</si>
  <si>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</si>
  <si>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</si>
  <si>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</si>
  <si>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</si>
  <si>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</si>
  <si>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</si>
  <si>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</si>
  <si>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</si>
  <si>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</si>
  <si>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</si>
  <si>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</si>
  <si>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</si>
  <si>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</si>
  <si>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</si>
  <si>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</si>
  <si>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</si>
  <si>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</si>
  <si>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</si>
  <si>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</si>
  <si>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</si>
  <si>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</si>
  <si>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</si>
  <si>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</si>
  <si>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</si>
  <si>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</si>
  <si>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</si>
  <si>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</si>
  <si>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</si>
  <si>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</si>
  <si>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</si>
  <si>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</si>
  <si>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</si>
  <si>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</si>
  <si>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</si>
  <si>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</si>
  <si>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</si>
  <si>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</si>
  <si>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</si>
  <si>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</si>
  <si>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</si>
  <si>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</si>
  <si>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</si>
  <si>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</si>
  <si>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</si>
  <si>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</si>
  <si>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</si>
  <si>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</si>
  <si>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</si>
  <si>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</si>
  <si>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</si>
  <si>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</si>
  <si>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</si>
  <si>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</si>
  <si>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</si>
  <si>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</si>
  <si>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</si>
  <si>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</si>
  <si>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</si>
  <si>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</si>
  <si>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</si>
  <si>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</si>
  <si>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</si>
  <si>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</si>
  <si>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</si>
  <si>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</si>
  <si>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</si>
  <si>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</si>
  <si>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</si>
  <si>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</si>
  <si>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</si>
  <si>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</si>
  <si>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</si>
  <si>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</si>
  <si>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</si>
  <si>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</si>
  <si>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</si>
  <si>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</si>
  <si>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</si>
  <si>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</si>
  <si>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</si>
  <si>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</si>
  <si>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</si>
  <si>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</si>
  <si>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</si>
  <si>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</si>
  <si>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</si>
  <si>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</si>
  <si>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</si>
  <si>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</si>
  <si>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</si>
  <si>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</si>
  <si>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</si>
  <si>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</si>
  <si>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</si>
  <si>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</si>
  <si>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</si>
  <si>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</si>
  <si>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</si>
  <si>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</si>
  <si>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</si>
  <si>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</si>
  <si>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</si>
  <si>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</si>
  <si>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</si>
  <si>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</si>
  <si>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</si>
  <si>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</si>
  <si>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</si>
  <si>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</si>
  <si>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</si>
  <si>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</si>
  <si>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</si>
  <si>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</si>
  <si>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</si>
  <si>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</si>
  <si>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</si>
  <si>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</si>
  <si>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</si>
  <si>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</si>
  <si>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</si>
  <si>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</si>
  <si>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</si>
  <si>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</si>
  <si>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</si>
  <si>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</si>
  <si>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</si>
  <si>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</si>
  <si>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</si>
  <si>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</si>
  <si>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</si>
  <si>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</si>
  <si>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</si>
  <si>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</si>
  <si>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</si>
  <si>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</si>
  <si>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</si>
  <si>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</si>
  <si>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</si>
  <si>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</si>
  <si>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</si>
  <si>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</si>
  <si>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</si>
  <si>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</si>
  <si>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</si>
  <si>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</si>
  <si>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</si>
  <si>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</si>
  <si>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</si>
  <si>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</si>
  <si>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</si>
  <si>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</si>
  <si>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</si>
  <si>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</si>
  <si>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</si>
  <si>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</si>
  <si>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</si>
  <si>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</si>
  <si>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</si>
  <si>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</si>
  <si>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</si>
  <si>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</si>
  <si>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</si>
  <si>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</si>
  <si>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</si>
  <si>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</si>
  <si>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</si>
  <si>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</si>
  <si>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</si>
  <si>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</si>
  <si>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</si>
  <si>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</si>
  <si>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</si>
  <si>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</si>
  <si>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</si>
  <si>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</si>
  <si>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</si>
  <si>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</si>
  <si>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</si>
  <si>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</si>
  <si>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</si>
  <si>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</si>
  <si>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</si>
  <si>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</si>
  <si>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</si>
  <si>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</si>
  <si>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</si>
  <si>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</si>
  <si>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</si>
  <si>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</si>
  <si>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</si>
  <si>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</si>
  <si>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</si>
  <si>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</si>
  <si>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</si>
  <si>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</si>
  <si>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</si>
  <si>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</si>
  <si>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</si>
  <si>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</si>
  <si>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</si>
  <si>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</si>
  <si>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</si>
  <si>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</si>
  <si>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</si>
  <si>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</si>
  <si>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</si>
  <si>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</si>
  <si>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</si>
  <si>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</si>
  <si>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</si>
  <si>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</si>
  <si>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</si>
  <si>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</si>
  <si>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</si>
  <si>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</si>
  <si>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</si>
  <si>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</si>
  <si>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</si>
  <si>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</si>
  <si>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</si>
  <si>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</si>
  <si>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</si>
  <si>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</si>
  <si>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</si>
  <si>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</si>
  <si>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</si>
  <si>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</si>
  <si>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</si>
  <si>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</si>
  <si>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</si>
  <si>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</si>
  <si>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</si>
  <si>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</si>
  <si>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</si>
  <si>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</si>
  <si>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</si>
  <si>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</si>
  <si>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</si>
  <si>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</si>
  <si>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</si>
  <si>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</si>
  <si>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</si>
  <si>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</si>
  <si>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</si>
  <si>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</si>
  <si>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</si>
  <si>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</si>
  <si>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</si>
  <si>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</si>
  <si>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</si>
  <si>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</si>
  <si>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</si>
  <si>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</si>
  <si>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</si>
  <si>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</si>
  <si>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</si>
  <si>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</si>
  <si>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</si>
  <si>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</si>
  <si>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</si>
  <si>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</si>
  <si>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</si>
  <si>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</si>
  <si>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</si>
  <si>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</si>
  <si>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</si>
  <si>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</si>
  <si>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</si>
  <si>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</si>
  <si>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</si>
  <si>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</si>
  <si>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</si>
  <si>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</si>
  <si>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</si>
  <si>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</si>
  <si>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</si>
  <si>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</si>
  <si>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</si>
  <si>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</si>
  <si>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</si>
  <si>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</si>
  <si>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</si>
  <si>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</si>
  <si>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</si>
  <si>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</si>
  <si>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</si>
  <si>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</si>
  <si>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</si>
  <si>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</si>
  <si>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</si>
  <si>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</si>
  <si>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</si>
  <si>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</si>
  <si>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</si>
  <si>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</si>
  <si>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</si>
  <si>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</si>
  <si>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</si>
  <si>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</si>
  <si>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</si>
  <si>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</si>
  <si>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</si>
  <si>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</si>
  <si>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</si>
  <si>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</si>
  <si>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</si>
  <si>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</si>
  <si>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</si>
  <si>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</si>
  <si>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</si>
  <si>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</si>
  <si>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</si>
  <si>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</si>
  <si>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</si>
  <si>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</si>
  <si>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</si>
  <si>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</si>
  <si>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</si>
  <si>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</si>
  <si>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</si>
  <si>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</si>
  <si>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</si>
  <si>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</si>
  <si>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</si>
  <si>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</si>
  <si>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</si>
  <si>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</si>
  <si>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</si>
  <si>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</si>
  <si>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</si>
  <si>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</si>
  <si>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</si>
  <si>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</si>
  <si>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</si>
  <si>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</si>
  <si>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</si>
  <si>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</si>
  <si>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</si>
  <si>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</si>
  <si>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</si>
  <si>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</si>
  <si>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</si>
  <si>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</si>
  <si>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</si>
  <si>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</si>
  <si>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</si>
  <si>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</si>
  <si>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</si>
  <si>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</si>
  <si>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</si>
  <si>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</si>
  <si>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</si>
  <si>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</si>
  <si>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</si>
  <si>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</si>
  <si>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</si>
  <si>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</si>
  <si>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</si>
  <si>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</si>
  <si>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</si>
  <si>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</si>
  <si>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</si>
  <si>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</si>
  <si>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</si>
  <si>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</si>
  <si>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</si>
  <si>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</si>
  <si>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</si>
  <si>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</si>
  <si>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</si>
  <si>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</si>
  <si>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</si>
  <si>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</si>
  <si>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</si>
  <si>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</si>
  <si>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</si>
  <si>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</si>
  <si>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</si>
  <si>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</si>
  <si>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</si>
  <si>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</si>
  <si>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</si>
  <si>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</si>
  <si>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</si>
  <si>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</si>
  <si>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</si>
  <si>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</si>
  <si>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</si>
  <si>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</si>
  <si>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</si>
  <si>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</si>
  <si>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</si>
  <si>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</si>
  <si>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</si>
  <si>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</si>
  <si>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</si>
  <si>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</si>
  <si>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</si>
  <si>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</si>
  <si>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</si>
  <si>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</si>
  <si>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</si>
  <si>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</si>
  <si>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</si>
  <si>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</si>
  <si>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</si>
  <si>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</si>
  <si>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</si>
  <si>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</si>
  <si>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</si>
  <si>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</si>
  <si>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</si>
  <si>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</si>
  <si>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</si>
  <si>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</si>
  <si>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</si>
  <si>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</si>
  <si>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</si>
  <si>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</si>
  <si>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</si>
  <si>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</si>
  <si>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</si>
  <si>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</si>
  <si>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</si>
  <si>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</si>
  <si>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</si>
  <si>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</si>
  <si>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</si>
  <si>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</si>
  <si>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</si>
  <si>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</si>
  <si>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</si>
  <si>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</si>
  <si>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</si>
  <si>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</si>
  <si>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</si>
  <si>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</si>
  <si>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</si>
  <si>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</si>
  <si>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</si>
  <si>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</si>
  <si>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</si>
  <si>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</si>
  <si>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</si>
  <si>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</si>
  <si>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</si>
  <si>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</si>
  <si>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</si>
  <si>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</si>
  <si>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</si>
  <si>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</si>
  <si>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</si>
  <si>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</si>
  <si>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</si>
  <si>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</si>
  <si>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</si>
  <si>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</si>
  <si>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</si>
  <si>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</si>
  <si>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</si>
  <si>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</si>
  <si>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</si>
  <si>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</si>
  <si>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</si>
  <si>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</si>
  <si>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</si>
  <si>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</si>
  <si>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</si>
  <si>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</si>
  <si>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</si>
  <si>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</si>
  <si>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</si>
  <si>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</si>
  <si>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</si>
  <si>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</si>
  <si>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</si>
  <si>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</si>
  <si>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</si>
  <si>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</si>
  <si>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</si>
  <si>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</si>
  <si>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</si>
  <si>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</si>
  <si>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</si>
  <si>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</si>
  <si>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</si>
  <si>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</si>
  <si>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</si>
  <si>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</si>
  <si>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</si>
  <si>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</si>
  <si>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</si>
  <si>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</si>
  <si>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</si>
  <si>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</si>
  <si>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</si>
  <si>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</si>
  <si>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</si>
  <si>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</si>
  <si>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</si>
  <si>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</si>
  <si>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</si>
  <si>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</si>
  <si>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</si>
  <si>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</si>
  <si>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</si>
  <si>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</si>
  <si>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</si>
  <si>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</si>
  <si>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</si>
  <si>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</si>
  <si>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</si>
  <si>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</si>
  <si>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</si>
  <si>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</si>
  <si>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</si>
  <si>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</si>
  <si>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</si>
  <si>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</si>
  <si>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</si>
  <si>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</si>
  <si>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</si>
  <si>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</si>
  <si>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</si>
  <si>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</si>
  <si>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</si>
  <si>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</si>
  <si>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</si>
  <si>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</si>
  <si>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</si>
  <si>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</si>
  <si>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</si>
  <si>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</si>
  <si>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</si>
  <si>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</si>
  <si>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</si>
  <si>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</si>
  <si>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</si>
  <si>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</si>
  <si>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</si>
  <si>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</si>
  <si>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</si>
  <si>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</si>
  <si>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</si>
  <si>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</si>
  <si>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</si>
  <si>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</si>
  <si>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</si>
  <si>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</si>
  <si>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</si>
  <si>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</si>
  <si>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</si>
  <si>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</si>
  <si>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</si>
  <si>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</si>
  <si>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</si>
  <si>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</si>
  <si>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</si>
  <si>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</si>
  <si>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</si>
  <si>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</si>
  <si>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</si>
  <si>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</si>
  <si>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</si>
  <si>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</si>
  <si>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</si>
  <si>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</si>
  <si>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</si>
  <si>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</si>
  <si>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</si>
  <si>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</si>
  <si>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</si>
  <si>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</si>
  <si>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</si>
  <si>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</si>
  <si>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</si>
  <si>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</si>
  <si>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</si>
  <si>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</si>
  <si>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</si>
  <si>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</si>
  <si>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</si>
  <si>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</si>
  <si>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</si>
  <si>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</si>
  <si>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</si>
  <si>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</si>
  <si>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</si>
  <si>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</si>
  <si>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</si>
  <si>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</si>
  <si>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</si>
  <si>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</si>
  <si>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</si>
  <si>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</si>
  <si>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</si>
  <si>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</si>
  <si>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</si>
  <si>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</si>
  <si>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</si>
  <si>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</si>
  <si>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</si>
  <si>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</si>
  <si>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</si>
  <si>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</si>
  <si>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</si>
  <si>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</si>
  <si>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</si>
  <si>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</si>
  <si>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</si>
  <si>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</si>
  <si>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</si>
  <si>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</si>
  <si>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</si>
  <si>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</si>
  <si>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</si>
  <si>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</si>
  <si>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</si>
  <si>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</si>
  <si>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</si>
  <si>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</si>
  <si>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</si>
  <si>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</si>
  <si>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</si>
  <si>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</si>
  <si>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</si>
  <si>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</si>
  <si>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</si>
  <si>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</si>
  <si>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</si>
  <si>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</si>
  <si>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</si>
  <si>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</si>
  <si>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</si>
  <si>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</si>
  <si>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</si>
  <si>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</si>
  <si>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</si>
  <si>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</si>
  <si>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</si>
  <si>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</si>
  <si>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</si>
  <si>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</si>
  <si>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</si>
  <si>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</si>
  <si>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</si>
  <si>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</si>
  <si>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</si>
  <si>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</si>
  <si>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</si>
  <si>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</si>
  <si>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</si>
  <si>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</si>
  <si>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</si>
  <si>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</si>
  <si>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</si>
  <si>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</si>
  <si>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</si>
  <si>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</si>
  <si>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</si>
  <si>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</si>
  <si>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</si>
  <si>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</si>
  <si>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</si>
  <si>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</si>
  <si>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</si>
  <si>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</si>
  <si>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</si>
  <si>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</si>
  <si>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</si>
  <si>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</si>
  <si>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</si>
  <si>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</si>
  <si>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</si>
  <si>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</si>
  <si>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</si>
  <si>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</si>
  <si>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</si>
  <si>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</si>
  <si>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</si>
  <si>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</si>
  <si>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</si>
  <si>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</si>
  <si>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</si>
  <si>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</si>
  <si>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</si>
  <si>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</si>
  <si>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</si>
  <si>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</si>
  <si>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</si>
  <si>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</si>
  <si>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</si>
  <si>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</si>
  <si>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</si>
  <si>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</si>
  <si>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</si>
  <si>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</si>
  <si>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</si>
  <si>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</si>
  <si>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</si>
  <si>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</si>
  <si>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</si>
  <si>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</si>
  <si>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</si>
  <si>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</si>
  <si>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</si>
  <si>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</si>
  <si>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</si>
  <si>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</si>
  <si>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</si>
  <si>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</si>
  <si>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</si>
  <si>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</si>
  <si>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</si>
  <si>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</si>
  <si>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</si>
  <si>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</si>
  <si>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</si>
  <si>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</si>
  <si>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</si>
  <si>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</si>
  <si>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</si>
  <si>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</si>
  <si>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</si>
  <si>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</si>
  <si>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</si>
  <si>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</si>
  <si>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</si>
  <si>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</si>
  <si>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</si>
  <si>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</si>
  <si>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</si>
  <si>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</si>
  <si>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</si>
  <si>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</si>
  <si>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</si>
  <si>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</si>
  <si>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</si>
  <si>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</si>
  <si>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</si>
  <si>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</si>
  <si>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</si>
  <si>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</si>
  <si>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</si>
  <si>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</si>
  <si>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</si>
  <si>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</si>
  <si>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</si>
  <si>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</si>
  <si>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</si>
  <si>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</si>
  <si>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</si>
  <si>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</si>
  <si>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</si>
  <si>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</si>
  <si>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</si>
  <si>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</si>
  <si>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</si>
  <si>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</si>
  <si>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</si>
  <si>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</si>
  <si>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</si>
  <si>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</si>
  <si>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</si>
  <si>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</si>
  <si>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</si>
  <si>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</si>
  <si>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</si>
  <si>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</si>
  <si>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</si>
  <si>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</si>
  <si>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</si>
  <si>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</si>
  <si>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</si>
  <si>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</si>
  <si>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</si>
  <si>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</si>
  <si>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</si>
  <si>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</si>
  <si>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</si>
  <si>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</si>
  <si>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</si>
  <si>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</si>
  <si>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</si>
  <si>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</si>
  <si>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</si>
  <si>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</si>
  <si>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</si>
  <si>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</si>
  <si>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</si>
  <si>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</si>
  <si>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</si>
  <si>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</si>
  <si>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</si>
  <si>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</si>
  <si>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</si>
  <si>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</si>
  <si>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</si>
  <si>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</si>
  <si>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</si>
  <si>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</si>
  <si>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</si>
  <si>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</si>
  <si>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</si>
  <si>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</si>
  <si>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</si>
  <si>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</si>
  <si>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</si>
  <si>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</si>
  <si>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</si>
  <si>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</si>
  <si>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</si>
  <si>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</si>
  <si>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</si>
  <si>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</si>
  <si>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</si>
  <si>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</si>
  <si>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</si>
  <si>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</si>
  <si>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</si>
  <si>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</si>
  <si>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</si>
  <si>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</si>
  <si>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</si>
  <si>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</si>
  <si>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</si>
  <si>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</si>
  <si>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</si>
  <si>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</si>
  <si>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</si>
  <si>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</si>
  <si>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</si>
  <si>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</si>
  <si>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</si>
  <si>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</si>
  <si>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</si>
  <si>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</si>
  <si>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</si>
  <si>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</si>
  <si>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</si>
  <si>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</si>
  <si>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</si>
  <si>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</si>
  <si>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</si>
  <si>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</si>
  <si>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</si>
  <si>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</si>
  <si>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</si>
  <si>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</si>
  <si>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</si>
  <si>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</si>
  <si>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</si>
  <si>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</si>
  <si>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</si>
  <si>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</si>
  <si>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</si>
  <si>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</si>
  <si>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</si>
  <si>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</si>
  <si>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</si>
  <si>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</si>
  <si>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</si>
  <si>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</si>
  <si>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</si>
  <si>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</si>
  <si>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</si>
  <si>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</si>
  <si>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</si>
  <si>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</si>
  <si>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</si>
  <si>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</si>
  <si>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</si>
  <si>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</si>
  <si>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</si>
  <si>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</si>
  <si>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</si>
  <si>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</si>
  <si>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</si>
  <si>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</si>
  <si>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</si>
  <si>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</si>
  <si>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</si>
  <si>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</si>
  <si>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</si>
  <si>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</si>
  <si>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</si>
  <si>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</si>
  <si>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</si>
  <si>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</si>
  <si>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</si>
  <si>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</si>
  <si>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</si>
  <si>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</si>
  <si>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</si>
  <si>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</si>
  <si>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</si>
  <si>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</si>
  <si>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</si>
  <si>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</si>
  <si>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</si>
  <si>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</si>
  <si>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</si>
  <si>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</si>
  <si>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</si>
  <si>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</si>
  <si>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</si>
  <si>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</si>
  <si>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</si>
  <si>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</si>
  <si>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</si>
  <si>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</si>
  <si>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</si>
  <si>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</si>
  <si>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</si>
  <si>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</si>
  <si>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</si>
  <si>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</si>
  <si>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</si>
  <si>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</si>
  <si>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</si>
  <si>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</si>
  <si>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</si>
  <si>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</si>
  <si>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</si>
  <si>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</si>
  <si>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</si>
  <si>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</si>
  <si>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</si>
  <si>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</si>
  <si>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</si>
  <si>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</si>
  <si>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</si>
  <si>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</si>
  <si>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</si>
  <si>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</si>
  <si>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</si>
  <si>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</si>
  <si>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</si>
  <si>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</si>
  <si>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</si>
  <si>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</si>
  <si>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</si>
  <si>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</si>
  <si>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</si>
  <si>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</si>
  <si>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</si>
  <si>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</si>
  <si>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</si>
  <si>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</si>
  <si>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</si>
  <si>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</si>
  <si>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</si>
  <si>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</si>
  <si>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</si>
  <si>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</si>
  <si>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</si>
  <si>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</si>
  <si>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</si>
  <si>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</si>
  <si>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</si>
  <si>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</si>
  <si>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</si>
  <si>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</si>
  <si>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</si>
  <si>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</si>
  <si>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</si>
  <si>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</si>
  <si>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</si>
  <si>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</si>
  <si>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</si>
  <si>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</si>
  <si>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</si>
  <si>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</si>
  <si>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</si>
  <si>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</si>
  <si>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</si>
  <si>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</si>
  <si>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</si>
  <si>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</si>
  <si>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</si>
  <si>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</si>
  <si>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</si>
  <si>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</si>
  <si>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</si>
  <si>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</si>
  <si>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</si>
  <si>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</si>
  <si>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</si>
  <si>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</si>
  <si>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</si>
  <si>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</si>
  <si>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</si>
  <si>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</si>
  <si>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</si>
  <si>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</si>
  <si>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</si>
  <si>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</si>
  <si>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</si>
  <si>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</si>
  <si>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</si>
  <si>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</si>
  <si>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</si>
  <si>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</si>
  <si>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</si>
  <si>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</si>
  <si>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</si>
  <si>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</si>
  <si>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</si>
  <si>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</si>
  <si>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</si>
  <si>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</si>
  <si>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</si>
  <si>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</si>
  <si>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</si>
  <si>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</si>
  <si>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</si>
  <si>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</si>
  <si>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</si>
  <si>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</si>
  <si>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</si>
  <si>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</si>
  <si>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</si>
  <si>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</si>
  <si>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</si>
  <si>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</si>
  <si>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</si>
  <si>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</si>
  <si>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</si>
  <si>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</si>
  <si>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</si>
  <si>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</si>
  <si>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</si>
  <si>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</si>
  <si>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</si>
  <si>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</si>
  <si>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</si>
  <si>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</si>
  <si>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</si>
  <si>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</si>
  <si>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</si>
  <si>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</si>
  <si>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</si>
  <si>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</si>
  <si>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</si>
  <si>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</si>
  <si>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</si>
  <si>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</si>
  <si>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</si>
  <si>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</si>
  <si>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</si>
  <si>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</si>
  <si>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</si>
  <si>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</si>
  <si>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</si>
  <si>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</si>
  <si>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</si>
  <si>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</si>
  <si>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</si>
  <si>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</si>
  <si>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</si>
  <si>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</si>
  <si>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</si>
  <si>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</si>
  <si>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</si>
  <si>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</si>
  <si>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</si>
  <si>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</si>
  <si>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</si>
  <si>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</si>
  <si>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</si>
  <si>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</si>
  <si>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</si>
  <si>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</si>
  <si>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</si>
  <si>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</si>
  <si>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</si>
  <si>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</si>
  <si>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</si>
  <si>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</si>
  <si>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</si>
  <si>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</si>
  <si>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</si>
  <si>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</si>
  <si>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</si>
  <si>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</si>
  <si>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</si>
  <si>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</si>
  <si>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</si>
  <si>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</si>
  <si>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</si>
  <si>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</si>
  <si>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</si>
  <si>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</si>
  <si>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</si>
  <si>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</si>
  <si>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</si>
  <si>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</si>
  <si>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</si>
  <si>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</si>
  <si>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</si>
  <si>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</si>
  <si>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</si>
  <si>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</si>
  <si>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</si>
  <si>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</si>
  <si>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</si>
  <si>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</si>
  <si>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</si>
  <si>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</si>
  <si>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</si>
  <si>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</si>
  <si>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</si>
  <si>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</si>
  <si>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</si>
  <si>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</si>
  <si>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</si>
  <si>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</si>
  <si>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</si>
  <si>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</si>
  <si>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</si>
  <si>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</si>
  <si>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</si>
  <si>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</si>
  <si>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</si>
  <si>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</si>
  <si>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</si>
  <si>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</si>
  <si>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</si>
  <si>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</si>
  <si>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</si>
  <si>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</si>
  <si>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</si>
  <si>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</si>
  <si>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</si>
  <si>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</si>
  <si>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</si>
  <si>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</si>
  <si>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</si>
  <si>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</si>
  <si>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</si>
  <si>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</si>
  <si>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</si>
  <si>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</si>
  <si>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</si>
  <si>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</si>
  <si>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</si>
  <si>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</si>
  <si>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</si>
  <si>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</si>
  <si>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</si>
  <si>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</si>
  <si>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</si>
  <si>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</si>
  <si>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</si>
  <si>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</si>
  <si>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</si>
  <si>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</si>
  <si>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</si>
  <si>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</si>
  <si>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</si>
  <si>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</si>
  <si>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</si>
  <si>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</si>
  <si>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</si>
  <si>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</si>
  <si>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</si>
  <si>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</si>
  <si>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</si>
  <si>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</si>
  <si>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</si>
  <si>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</si>
  <si>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</si>
  <si>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</si>
  <si>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</si>
  <si>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</si>
  <si>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</si>
  <si>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</si>
  <si>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</si>
  <si>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</si>
  <si>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</si>
  <si>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</si>
  <si>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</si>
  <si>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</si>
  <si>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</si>
  <si>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</si>
  <si>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</si>
  <si>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</si>
  <si>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</si>
  <si>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</si>
  <si>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</si>
  <si>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</si>
  <si>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</si>
  <si>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</si>
  <si>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</si>
  <si>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</si>
  <si>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</si>
  <si>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</si>
  <si>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</si>
  <si>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</si>
  <si>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</si>
  <si>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</si>
  <si>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</si>
  <si>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</si>
  <si>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</si>
  <si>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</si>
  <si>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</si>
  <si>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</si>
  <si>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</si>
  <si>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</si>
  <si>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</si>
  <si>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</si>
  <si>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</si>
  <si>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</si>
  <si>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</si>
  <si>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</si>
  <si>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</si>
  <si>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</si>
  <si>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</si>
  <si>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</si>
  <si>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</si>
  <si>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</si>
  <si>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</si>
  <si>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</si>
  <si>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</si>
  <si>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</si>
  <si>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</si>
  <si>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</si>
  <si>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</si>
  <si>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</si>
  <si>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</si>
  <si>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</si>
  <si>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</si>
  <si>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</si>
  <si>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</si>
  <si>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</si>
  <si>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</si>
  <si>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</si>
  <si>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</si>
  <si>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</si>
  <si>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</si>
  <si>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</si>
  <si>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</si>
  <si>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</si>
  <si>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</si>
  <si>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</si>
  <si>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</si>
  <si>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</si>
  <si>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</si>
  <si>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</si>
  <si>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</si>
  <si>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</si>
  <si>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</si>
  <si>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</si>
  <si>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</si>
  <si>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</si>
  <si>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</si>
  <si>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</si>
  <si>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</si>
  <si>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</si>
  <si>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</si>
  <si>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</si>
  <si>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</si>
  <si>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</si>
  <si>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</si>
  <si>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</si>
  <si>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</si>
  <si>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</si>
  <si>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</si>
  <si>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</si>
  <si>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</si>
  <si>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</si>
  <si>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</si>
  <si>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</si>
  <si>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</si>
  <si>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</si>
  <si>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</si>
  <si>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</si>
  <si>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</si>
  <si>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</si>
  <si>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</si>
  <si>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</si>
  <si>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</si>
  <si>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</si>
  <si>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</si>
  <si>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</si>
  <si>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</si>
  <si>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</si>
  <si>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</si>
  <si>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</si>
  <si>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</si>
  <si>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</si>
  <si>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</si>
  <si>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</si>
  <si>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</si>
  <si>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</si>
  <si>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</si>
  <si>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</si>
  <si>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</si>
  <si>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</si>
  <si>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</si>
  <si>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</si>
  <si>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</si>
  <si>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</si>
  <si>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</si>
  <si>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</si>
  <si>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</si>
  <si>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</si>
  <si>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</si>
  <si>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</si>
  <si>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</si>
  <si>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</si>
  <si>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</si>
  <si>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</si>
  <si>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</si>
  <si>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</si>
  <si>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</si>
  <si>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</si>
  <si>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</si>
  <si>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</si>
  <si>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</si>
  <si>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</si>
  <si>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</si>
  <si>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</si>
  <si>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</si>
  <si>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</si>
  <si>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</si>
  <si>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</si>
  <si>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</si>
  <si>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</si>
  <si>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</si>
  <si>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</si>
  <si>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</si>
  <si>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</si>
  <si>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</si>
  <si>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</si>
  <si>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</si>
  <si>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</si>
  <si>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</si>
  <si>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</si>
  <si>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</si>
  <si>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</si>
  <si>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</si>
  <si>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</si>
  <si>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</si>
  <si>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</si>
  <si>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</si>
  <si>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</si>
  <si>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</si>
  <si>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</si>
  <si>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</si>
  <si>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</si>
  <si>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</si>
  <si>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</si>
  <si>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</si>
  <si>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</si>
  <si>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</si>
  <si>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</si>
  <si>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</si>
  <si>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</si>
  <si>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</si>
  <si>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</si>
  <si>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</si>
  <si>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</si>
  <si>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</si>
  <si>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</si>
  <si>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</si>
  <si>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</si>
  <si>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</si>
  <si>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</si>
  <si>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</si>
  <si>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</si>
  <si>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</si>
  <si>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</si>
  <si>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</si>
  <si>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</si>
  <si>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</si>
  <si>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</si>
  <si>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</si>
  <si>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</si>
  <si>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</si>
  <si>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</si>
  <si>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</si>
  <si>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</si>
  <si>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</si>
  <si>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</si>
  <si>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</si>
  <si>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</si>
  <si>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</si>
  <si>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</si>
  <si>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</si>
  <si>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</si>
  <si>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</si>
  <si>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</si>
  <si>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</si>
  <si>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</si>
  <si>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</si>
  <si>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</si>
  <si>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</si>
  <si>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</si>
  <si>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</si>
  <si>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</si>
  <si>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</si>
  <si>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</si>
  <si>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</si>
  <si>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</si>
  <si>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</si>
  <si>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</si>
  <si>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</si>
  <si>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</si>
  <si>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</si>
  <si>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</si>
  <si>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</si>
  <si>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</si>
  <si>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</si>
  <si>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</si>
  <si>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</si>
  <si>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</si>
  <si>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</si>
  <si>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</si>
  <si>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</si>
  <si>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</si>
  <si>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</si>
  <si>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</si>
  <si>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</si>
  <si>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</si>
  <si>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</si>
  <si>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</si>
  <si>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</si>
  <si>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</si>
  <si>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</si>
  <si>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</si>
  <si>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</si>
  <si>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</si>
  <si>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</si>
  <si>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</si>
  <si>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</si>
  <si>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</si>
  <si>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</si>
  <si>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</si>
  <si>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</si>
  <si>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</si>
  <si>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</si>
  <si>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</si>
  <si>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</si>
  <si>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</si>
  <si>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</si>
  <si>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</si>
  <si>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</si>
  <si>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</si>
  <si>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</si>
  <si>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</si>
  <si>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</si>
  <si>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</si>
  <si>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</si>
  <si>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</si>
  <si>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</si>
  <si>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</si>
  <si>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</si>
  <si>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</si>
  <si>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</si>
  <si>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</si>
  <si>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</si>
  <si>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</si>
  <si>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</si>
  <si>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</si>
  <si>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</si>
  <si>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</si>
  <si>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</si>
  <si>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</si>
  <si>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</si>
  <si>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</si>
  <si>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</si>
  <si>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</si>
  <si>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</si>
  <si>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</si>
  <si>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</si>
  <si>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</si>
  <si>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</si>
  <si>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</si>
  <si>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</si>
  <si>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</si>
  <si>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</si>
  <si>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</si>
  <si>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</si>
  <si>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</si>
  <si>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</si>
  <si>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</si>
  <si>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</si>
  <si>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</si>
  <si>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</si>
  <si>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</si>
  <si>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</si>
  <si>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</si>
  <si>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</si>
  <si>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</si>
  <si>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</si>
  <si>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</si>
  <si>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</si>
  <si>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</si>
  <si>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</si>
  <si>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</si>
  <si>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</si>
  <si>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</si>
  <si>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</si>
  <si>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</si>
  <si>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</si>
  <si>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</si>
  <si>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</si>
  <si>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</si>
  <si>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</si>
  <si>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</si>
  <si>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</si>
  <si>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</si>
  <si>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</si>
  <si>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</si>
  <si>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</si>
  <si>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</si>
  <si>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</si>
  <si>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</si>
  <si>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</si>
  <si>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</si>
  <si>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</si>
  <si>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</si>
  <si>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</si>
  <si>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</si>
  <si>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</si>
  <si>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</si>
  <si>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</si>
  <si>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</si>
  <si>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</si>
  <si>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</si>
  <si>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</si>
  <si>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</si>
  <si>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</si>
  <si>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</si>
  <si>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</si>
  <si>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</si>
  <si>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</si>
  <si>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</si>
  <si>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</si>
  <si>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</si>
  <si>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</si>
  <si>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</si>
  <si>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</si>
  <si>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</si>
  <si>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</si>
  <si>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</si>
  <si>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</si>
  <si>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</si>
  <si>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</si>
  <si>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</si>
  <si>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</si>
  <si>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</si>
  <si>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</si>
  <si>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</si>
  <si>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</si>
  <si>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</si>
  <si>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</si>
  <si>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</si>
  <si>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</si>
  <si>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</si>
  <si>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</si>
  <si>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</si>
  <si>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</si>
  <si>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</si>
  <si>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</si>
  <si>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</si>
  <si>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</si>
  <si>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</si>
  <si>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</si>
  <si>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</si>
  <si>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</si>
  <si>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</si>
  <si>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</si>
  <si>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</si>
  <si>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</si>
  <si>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</si>
  <si>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</si>
  <si>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</si>
  <si>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</si>
  <si>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</si>
  <si>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</si>
  <si>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</si>
  <si>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</si>
  <si>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</si>
  <si>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</si>
  <si>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</si>
  <si>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</si>
  <si>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</si>
  <si>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</si>
  <si>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</si>
  <si>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</si>
  <si>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</si>
  <si>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</si>
  <si>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</si>
  <si>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</si>
  <si>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</si>
  <si>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</si>
  <si>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</si>
  <si>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</si>
  <si>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</si>
  <si>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</si>
  <si>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</si>
  <si>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</si>
  <si>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</si>
  <si>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</si>
  <si>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</si>
  <si>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</si>
  <si>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</si>
  <si>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</si>
  <si>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</si>
  <si>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</si>
  <si>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</si>
  <si>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</si>
  <si>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</si>
  <si>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</si>
  <si>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</si>
  <si>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</si>
  <si>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</si>
  <si>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</si>
  <si>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</si>
  <si>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</si>
  <si>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</si>
  <si>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</si>
  <si>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</si>
  <si>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</si>
  <si>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</si>
  <si>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</si>
  <si>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</si>
  <si>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</si>
  <si>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</si>
  <si>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</si>
  <si>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</si>
  <si>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</si>
  <si>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</si>
  <si>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</si>
  <si>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</si>
  <si>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</si>
  <si>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</si>
  <si>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</si>
  <si>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</si>
  <si>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</si>
  <si>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</si>
  <si>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</si>
  <si>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</si>
  <si>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</si>
  <si>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</si>
  <si>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</si>
  <si>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</si>
  <si>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</si>
  <si>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</si>
  <si>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</si>
  <si>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</si>
  <si>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</si>
  <si>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</si>
  <si>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</si>
  <si>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</si>
  <si>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</si>
  <si>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</si>
  <si>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</si>
  <si>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</si>
  <si>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</si>
  <si>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</si>
  <si>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</si>
  <si>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</si>
  <si>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</si>
  <si>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</si>
  <si>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</si>
  <si>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</si>
  <si>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</si>
  <si>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</si>
  <si>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</si>
  <si>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</si>
  <si>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</si>
  <si>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</si>
  <si>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</si>
  <si>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</si>
  <si>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</si>
  <si>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</si>
  <si>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</si>
  <si>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</si>
  <si>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</si>
  <si>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</si>
  <si>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</si>
  <si>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</si>
  <si>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</si>
  <si>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</si>
  <si>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</si>
  <si>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</si>
  <si>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</si>
  <si>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</si>
  <si>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</si>
  <si>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</si>
  <si>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</si>
  <si>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</si>
  <si>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</si>
  <si>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</si>
  <si>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</si>
  <si>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</si>
  <si>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</si>
  <si>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</si>
  <si>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</si>
  <si>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</si>
  <si>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</si>
  <si>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</si>
  <si>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</si>
  <si>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</si>
  <si>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</si>
  <si>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</si>
  <si>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</si>
  <si>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</si>
  <si>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</si>
  <si>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</si>
  <si>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</si>
  <si>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</si>
  <si>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</si>
  <si>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</si>
  <si>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</si>
  <si>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</si>
  <si>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</si>
  <si>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</si>
  <si>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</si>
  <si>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</si>
  <si>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</si>
  <si>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</si>
  <si>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</si>
  <si>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</si>
  <si>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</si>
  <si>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</si>
  <si>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</si>
  <si>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</si>
  <si>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</si>
  <si>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</si>
  <si>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</si>
  <si>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</si>
  <si>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</si>
  <si>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</si>
  <si>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</si>
  <si>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</si>
  <si>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</si>
  <si>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</si>
  <si>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</si>
  <si>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</si>
  <si>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</si>
  <si>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</si>
  <si>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</si>
  <si>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</si>
  <si>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</si>
  <si>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</si>
  <si>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</si>
  <si>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</si>
  <si>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</si>
  <si>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</si>
  <si>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</si>
  <si>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</si>
  <si>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</si>
  <si>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</si>
  <si>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</si>
  <si>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</si>
  <si>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</si>
  <si>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</si>
  <si>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</si>
  <si>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</si>
  <si>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</si>
  <si>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</si>
  <si>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</si>
  <si>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</si>
  <si>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</si>
  <si>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</si>
  <si>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</si>
  <si>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</si>
  <si>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</si>
  <si>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</si>
  <si>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</si>
  <si>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</si>
  <si>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</si>
  <si>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</si>
  <si>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</si>
  <si>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</si>
  <si>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</si>
  <si>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</si>
  <si>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</si>
  <si>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</si>
  <si>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</si>
  <si>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</si>
  <si>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</si>
  <si>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</si>
  <si>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</si>
  <si>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</si>
  <si>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</si>
  <si>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</si>
  <si>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</si>
  <si>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</si>
  <si>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</si>
  <si>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</si>
  <si>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</si>
  <si>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</si>
  <si>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</si>
  <si>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</si>
  <si>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</si>
  <si>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</si>
  <si>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</si>
  <si>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</si>
  <si>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</si>
  <si>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</si>
  <si>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</si>
  <si>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</si>
  <si>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</si>
  <si>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</si>
  <si>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</si>
  <si>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</si>
  <si>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</si>
  <si>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</si>
  <si>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</si>
  <si>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</si>
  <si>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</si>
  <si>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</si>
  <si>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</si>
  <si>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</si>
  <si>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</si>
  <si>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</si>
  <si>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</si>
  <si>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</si>
  <si>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</si>
  <si>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</si>
  <si>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</si>
  <si>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</si>
  <si>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</si>
  <si>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</si>
  <si>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</si>
  <si>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</si>
  <si>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</si>
  <si>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</si>
  <si>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</si>
  <si>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</si>
  <si>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</si>
  <si>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</si>
  <si>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</si>
  <si>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</si>
  <si>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</si>
  <si>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</si>
  <si>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</si>
  <si>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</si>
  <si>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</si>
  <si>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</si>
  <si>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</si>
  <si>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</si>
  <si>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</si>
  <si>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</si>
  <si>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</si>
  <si>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</si>
  <si>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</si>
  <si>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</si>
  <si>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</si>
  <si>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</si>
  <si>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</si>
  <si>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</si>
  <si>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</si>
  <si>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</si>
  <si>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</si>
  <si>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</si>
  <si>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</si>
  <si>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</si>
  <si>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</si>
  <si>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</si>
  <si>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</si>
  <si>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</si>
  <si>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</si>
  <si>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</si>
  <si>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</si>
  <si>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</si>
  <si>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</si>
  <si>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</si>
  <si>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</si>
  <si>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</si>
  <si>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</si>
  <si>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</si>
  <si>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</si>
  <si>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</si>
  <si>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</si>
  <si>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</si>
  <si>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</si>
  <si>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</si>
  <si>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</si>
  <si>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</si>
  <si>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</si>
  <si>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</si>
  <si>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</si>
  <si>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</si>
  <si>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</si>
  <si>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</si>
  <si>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</si>
  <si>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</si>
  <si>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</si>
  <si>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</si>
  <si>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</si>
  <si>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</si>
  <si>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</si>
  <si>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</si>
  <si>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</si>
  <si>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</si>
  <si>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</si>
  <si>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</si>
  <si>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</si>
  <si>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</si>
  <si>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</si>
  <si>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</si>
  <si>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</si>
  <si>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</si>
  <si>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</si>
  <si>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</si>
  <si>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</si>
  <si>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</si>
  <si>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</si>
  <si>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</si>
  <si>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</si>
  <si>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</si>
  <si>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</si>
  <si>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</si>
  <si>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</si>
  <si>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</si>
  <si>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</si>
  <si>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</si>
  <si>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</si>
  <si>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</si>
  <si>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</si>
  <si>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</si>
  <si>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</si>
  <si>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</si>
  <si>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</si>
  <si>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</si>
  <si>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</si>
  <si>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</si>
  <si>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</si>
  <si>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</si>
  <si>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</si>
  <si>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</si>
  <si>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</si>
  <si>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</si>
  <si>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</si>
  <si>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</si>
  <si>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</si>
  <si>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</si>
  <si>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</si>
  <si>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</si>
  <si>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</si>
  <si>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</si>
  <si>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</si>
  <si>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</si>
  <si>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</si>
  <si>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</si>
  <si>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</si>
  <si>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</si>
  <si>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</si>
  <si>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</si>
  <si>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</si>
  <si>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</si>
  <si>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</si>
  <si>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</si>
  <si>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</si>
  <si>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</si>
  <si>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</si>
  <si>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</si>
  <si>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</si>
  <si>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</si>
  <si>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</si>
  <si>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</si>
  <si>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</si>
  <si>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</si>
  <si>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</si>
  <si>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</si>
  <si>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</si>
  <si>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</si>
  <si>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</si>
  <si>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</si>
  <si>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</si>
  <si>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</si>
  <si>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</si>
  <si>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</si>
  <si>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</si>
  <si>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</si>
  <si>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</si>
  <si>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</si>
  <si>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</si>
  <si>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</si>
  <si>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</si>
  <si>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</si>
  <si>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</si>
  <si>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</si>
  <si>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</si>
  <si>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</si>
  <si>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</si>
  <si>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</si>
  <si>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</si>
  <si>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</si>
  <si>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</si>
  <si>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</si>
  <si>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</si>
  <si>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</si>
  <si>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</si>
  <si>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</si>
  <si>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</si>
  <si>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</si>
  <si>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</si>
  <si>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</si>
  <si>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</si>
  <si>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</si>
  <si>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</si>
  <si>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</si>
  <si>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</si>
  <si>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</si>
  <si>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</si>
  <si>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</si>
  <si>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</si>
  <si>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</si>
  <si>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</si>
  <si>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</si>
  <si>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</si>
  <si>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</si>
  <si>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</si>
  <si>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</si>
  <si>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</si>
  <si>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</si>
  <si>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</si>
  <si>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</si>
  <si>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</si>
  <si>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</si>
  <si>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</si>
  <si>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</si>
  <si>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</si>
  <si>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</si>
  <si>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</si>
  <si>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</si>
  <si>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</si>
  <si>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</si>
  <si>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</si>
  <si>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</si>
  <si>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</si>
  <si>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</si>
  <si>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</si>
  <si>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</si>
  <si>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</si>
  <si>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</si>
  <si>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</si>
  <si>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</si>
  <si>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</si>
  <si>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</si>
  <si>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</si>
  <si>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</si>
  <si>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</si>
  <si>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</si>
  <si>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</si>
  <si>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</si>
  <si>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</si>
  <si>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</si>
  <si>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</si>
  <si>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</si>
  <si>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</si>
  <si>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</si>
  <si>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</si>
  <si>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</si>
  <si>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</si>
  <si>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</si>
  <si>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</si>
  <si>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</si>
  <si>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</si>
  <si>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</si>
  <si>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</si>
  <si>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</si>
  <si>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</si>
  <si>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</si>
  <si>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</si>
  <si>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</si>
  <si>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</si>
  <si>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</si>
  <si>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</si>
  <si>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</si>
  <si>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</si>
  <si>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</si>
  <si>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</si>
  <si>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</si>
  <si>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</si>
  <si>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</si>
  <si>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</si>
  <si>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</si>
  <si>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</si>
  <si>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</si>
  <si>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</si>
  <si>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</si>
  <si>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</si>
  <si>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</si>
  <si>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</si>
  <si>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</si>
  <si>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</si>
  <si>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</si>
  <si>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</si>
  <si>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</si>
  <si>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</si>
  <si>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</si>
  <si>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</si>
  <si>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</si>
  <si>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</si>
  <si>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</si>
  <si>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</si>
  <si>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</si>
  <si>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</si>
  <si>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</si>
  <si>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</si>
  <si>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</si>
  <si>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</si>
  <si>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</si>
  <si>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</si>
  <si>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</si>
  <si>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</si>
  <si>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</si>
  <si>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</si>
  <si>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</si>
  <si>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</si>
  <si>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</si>
  <si>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</si>
  <si>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</si>
  <si>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</si>
  <si>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</si>
  <si>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</si>
  <si>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</si>
  <si>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</si>
  <si>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</si>
  <si>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</si>
  <si>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</si>
  <si>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</si>
  <si>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</si>
  <si>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</si>
  <si>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</si>
  <si>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</si>
  <si>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</si>
  <si>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</si>
  <si>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</si>
  <si>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</si>
  <si>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</si>
  <si>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</si>
  <si>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</si>
  <si>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</si>
  <si>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</si>
  <si>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</si>
  <si>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</si>
  <si>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</si>
  <si>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</si>
  <si>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</si>
  <si>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</si>
  <si>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</si>
  <si>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</si>
  <si>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</si>
  <si>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</si>
  <si>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</si>
  <si>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</si>
  <si>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</si>
  <si>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</si>
  <si>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</si>
  <si>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</si>
  <si>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</si>
  <si>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</si>
  <si>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</si>
  <si>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</si>
  <si>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</si>
  <si>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</si>
  <si>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</si>
  <si>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</si>
  <si>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</si>
  <si>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</si>
  <si>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</si>
  <si>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</si>
  <si>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</si>
  <si>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</si>
  <si>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</si>
  <si>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</si>
  <si>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</si>
  <si>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</si>
  <si>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</si>
  <si>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</si>
  <si>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</si>
  <si>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</si>
  <si>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</si>
  <si>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</si>
  <si>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</si>
  <si>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</si>
  <si>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</si>
  <si>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</si>
  <si>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</si>
  <si>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</si>
  <si>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</si>
  <si>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</si>
  <si>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</si>
  <si>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</si>
  <si>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</si>
  <si>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</si>
  <si>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</si>
  <si>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</si>
  <si>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</si>
  <si>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</si>
  <si>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</si>
  <si>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</si>
  <si>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</si>
  <si>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</si>
  <si>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</si>
  <si>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</si>
  <si>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</si>
  <si>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</si>
  <si>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</si>
  <si>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</si>
  <si>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</si>
  <si>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</si>
  <si>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</si>
  <si>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</si>
  <si>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</si>
  <si>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</si>
  <si>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</si>
  <si>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</si>
  <si>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</si>
  <si>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</si>
  <si>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</si>
  <si>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</si>
  <si>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</si>
  <si>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</si>
  <si>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</si>
  <si>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</si>
  <si>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</si>
  <si>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</si>
  <si>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</si>
  <si>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</si>
  <si>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</si>
  <si>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</si>
  <si>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</si>
  <si>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</si>
  <si>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</si>
  <si>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</si>
  <si>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</si>
  <si>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</si>
  <si>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</si>
  <si>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</si>
  <si>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</si>
  <si>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</si>
  <si>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</si>
  <si>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</si>
  <si>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</si>
  <si>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</si>
  <si>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</si>
  <si>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</si>
  <si>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</si>
  <si>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</si>
  <si>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</si>
  <si>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</si>
  <si>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</si>
  <si>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</si>
  <si>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</si>
  <si>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</si>
  <si>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</si>
  <si>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</si>
  <si>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</si>
  <si>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</si>
  <si>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</si>
  <si>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</si>
  <si>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</si>
  <si>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</si>
  <si>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</si>
  <si>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</si>
  <si>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</si>
  <si>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</si>
  <si>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</si>
  <si>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</si>
  <si>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</si>
  <si>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</si>
  <si>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</si>
  <si>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</si>
  <si>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</si>
  <si>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</si>
  <si>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</si>
  <si>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</si>
  <si>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</si>
  <si>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</si>
  <si>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</si>
  <si>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</si>
  <si>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</si>
  <si>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</si>
  <si>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</si>
  <si>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</si>
  <si>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</si>
  <si>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</si>
  <si>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</si>
  <si>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</si>
  <si>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</si>
  <si>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</si>
  <si>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</si>
  <si>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</si>
  <si>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</si>
  <si>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</si>
  <si>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</si>
  <si>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</si>
  <si>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</si>
  <si>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</si>
  <si>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</si>
  <si>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</si>
  <si>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</si>
  <si>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</si>
  <si>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</si>
  <si>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</si>
  <si>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</si>
  <si>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</si>
  <si>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</si>
  <si>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</si>
  <si>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</si>
  <si>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</si>
  <si>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</si>
  <si>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</si>
  <si>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</si>
  <si>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</si>
  <si>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</si>
  <si>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</si>
  <si>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</si>
  <si>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</si>
  <si>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</si>
  <si>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</si>
  <si>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</si>
  <si>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</si>
  <si>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</si>
  <si>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</si>
  <si>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</si>
  <si>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</si>
  <si>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</si>
  <si>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</si>
  <si>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</si>
  <si>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</si>
  <si>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</si>
  <si>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</si>
  <si>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</si>
  <si>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</si>
  <si>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</si>
  <si>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</si>
  <si>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</si>
  <si>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</si>
  <si>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</si>
  <si>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</si>
  <si>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</si>
  <si>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</si>
  <si>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</si>
  <si>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</si>
  <si>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</si>
  <si>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</si>
  <si>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</si>
  <si>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</si>
  <si>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</si>
  <si>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</si>
  <si>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</si>
  <si>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</si>
  <si>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</si>
  <si>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</si>
  <si>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</si>
  <si>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</si>
  <si>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</si>
  <si>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</si>
  <si>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</si>
  <si>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</si>
  <si>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</si>
  <si>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</si>
  <si>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</si>
  <si>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</si>
  <si>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</si>
  <si>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</si>
  <si>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</si>
  <si>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</si>
  <si>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</si>
  <si>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</si>
  <si>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</si>
  <si>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</si>
  <si>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</si>
  <si>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</si>
  <si>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</si>
  <si>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</si>
  <si>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</si>
  <si>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</si>
  <si>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</si>
  <si>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</si>
  <si>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</si>
  <si>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</si>
  <si>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</si>
  <si>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</si>
  <si>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</si>
  <si>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</si>
  <si>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</si>
  <si>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</si>
  <si>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</si>
  <si>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</si>
  <si>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</si>
  <si>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</si>
  <si>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</si>
  <si>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</si>
  <si>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</si>
  <si>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</si>
  <si>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</si>
  <si>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</si>
  <si>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</si>
  <si>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</si>
  <si>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</si>
  <si>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</si>
  <si>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</si>
  <si>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</si>
  <si>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</si>
  <si>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</si>
  <si>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</si>
  <si>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</si>
  <si>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</si>
  <si>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</si>
  <si>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</si>
  <si>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</si>
  <si>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</si>
  <si>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</si>
  <si>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</si>
  <si>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</si>
  <si>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</si>
  <si>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</si>
  <si>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</si>
  <si>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</si>
  <si>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</si>
  <si>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</si>
  <si>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</si>
  <si>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</si>
  <si>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</si>
  <si>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</si>
  <si>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</si>
  <si>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</si>
  <si>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</si>
  <si>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</si>
  <si>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</si>
  <si>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</si>
  <si>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</si>
  <si>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</si>
  <si>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</si>
  <si>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</si>
  <si>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</si>
  <si>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</si>
  <si>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</si>
  <si>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</si>
  <si>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</si>
  <si>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</si>
  <si>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</si>
  <si>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</si>
  <si>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</si>
  <si>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</si>
  <si>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</si>
  <si>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</si>
  <si>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</si>
  <si>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</si>
  <si>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</si>
  <si>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</si>
  <si>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</si>
  <si>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</si>
  <si>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</si>
  <si>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</si>
  <si>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</si>
  <si>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</si>
  <si>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</si>
  <si>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</si>
  <si>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</si>
  <si>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</si>
  <si>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</si>
  <si>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</si>
  <si>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</si>
  <si>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</si>
  <si>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</si>
  <si>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</si>
  <si>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</si>
  <si>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</si>
  <si>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</si>
  <si>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</si>
  <si>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</si>
  <si>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</si>
  <si>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</si>
  <si>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</si>
  <si>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</si>
  <si>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</si>
  <si>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</si>
  <si>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</si>
  <si>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</si>
  <si>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</si>
  <si>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</si>
  <si>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</si>
  <si>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</si>
  <si>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</si>
  <si>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</si>
  <si>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</si>
  <si>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</si>
  <si>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</si>
  <si>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</si>
  <si>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</si>
  <si>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</si>
  <si>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</si>
  <si>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</si>
  <si>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</si>
  <si>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</si>
  <si>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</si>
  <si>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</si>
  <si>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</si>
  <si>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</si>
  <si>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</si>
  <si>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</si>
  <si>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</si>
  <si>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</si>
  <si>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</si>
  <si>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</si>
  <si>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</si>
  <si>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</si>
  <si>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</si>
  <si>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</si>
  <si>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</si>
  <si>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</si>
  <si>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</si>
  <si>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</si>
  <si>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</si>
  <si>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</si>
  <si>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</si>
  <si>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</si>
  <si>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</si>
  <si>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</si>
  <si>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</si>
  <si>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</si>
  <si>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</si>
  <si>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</si>
  <si>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</si>
  <si>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</si>
  <si>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</si>
  <si>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</si>
  <si>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</si>
  <si>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</si>
  <si>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</si>
  <si>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</si>
  <si>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</si>
  <si>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</si>
  <si>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</si>
  <si>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</si>
  <si>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</si>
  <si>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</si>
  <si>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</si>
  <si>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</si>
  <si>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</si>
  <si>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</si>
  <si>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</si>
  <si>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</si>
  <si>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</si>
  <si>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</si>
  <si>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</si>
  <si>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</si>
  <si>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</si>
  <si>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</si>
  <si>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</si>
  <si>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</si>
  <si>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</si>
  <si>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</si>
  <si>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</si>
  <si>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</si>
  <si>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</si>
  <si>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</si>
  <si>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</si>
  <si>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</si>
  <si>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</si>
  <si>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</si>
  <si>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</si>
  <si>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</si>
  <si>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</si>
  <si>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</si>
  <si>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</si>
  <si>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</si>
  <si>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</si>
  <si>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</si>
  <si>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</si>
  <si>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</si>
  <si>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</si>
  <si>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</si>
  <si>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</si>
  <si>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</si>
  <si>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</si>
  <si>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</si>
  <si>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</si>
  <si>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</si>
  <si>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</si>
  <si>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</si>
  <si>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</si>
  <si>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</si>
  <si>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</si>
  <si>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</si>
  <si>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</si>
  <si>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</si>
  <si>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</si>
  <si>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</si>
  <si>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</si>
  <si>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</si>
  <si>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</si>
  <si>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</si>
  <si>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</si>
  <si>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</si>
  <si>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</si>
  <si>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</si>
  <si>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</si>
  <si>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</si>
  <si>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</si>
  <si>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</si>
  <si>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</si>
  <si>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</si>
  <si>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</si>
  <si>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</si>
  <si>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</si>
  <si>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</si>
  <si>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</si>
  <si>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</si>
  <si>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</si>
  <si>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</si>
  <si>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</si>
  <si>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</si>
  <si>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</si>
  <si>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</si>
  <si>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</si>
  <si>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</si>
  <si>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</si>
  <si>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</si>
  <si>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</si>
  <si>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</si>
  <si>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</si>
  <si>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</si>
  <si>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</si>
  <si>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</si>
  <si>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</si>
  <si>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</si>
  <si>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</si>
  <si>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</si>
  <si>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</si>
  <si>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</si>
  <si>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</si>
  <si>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</si>
  <si>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</si>
  <si>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</si>
  <si>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</si>
  <si>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</si>
  <si>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</si>
  <si>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</si>
  <si>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</si>
  <si>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</si>
  <si>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</si>
  <si>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</si>
  <si>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</si>
  <si>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</si>
  <si>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</si>
  <si>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</si>
  <si>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</si>
  <si>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</si>
  <si>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</si>
  <si>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</si>
  <si>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</si>
  <si>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</si>
  <si>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</si>
  <si>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</si>
  <si>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</si>
  <si>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</si>
  <si>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</si>
  <si>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</si>
  <si>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</si>
  <si>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</si>
  <si>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</si>
  <si>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</si>
  <si>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</si>
  <si>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</si>
  <si>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</si>
  <si>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</si>
  <si>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</si>
  <si>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</si>
  <si>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</si>
  <si>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</si>
  <si>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</si>
  <si>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</si>
  <si>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</si>
  <si>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</si>
  <si>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</si>
  <si>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</si>
  <si>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</si>
  <si>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</si>
  <si>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</si>
  <si>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</si>
  <si>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</si>
  <si>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</si>
  <si>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</si>
  <si>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</si>
  <si>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</si>
  <si>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</si>
  <si>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</si>
  <si>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</si>
  <si>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</si>
  <si>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</si>
  <si>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</si>
  <si>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</si>
  <si>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</si>
  <si>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</si>
  <si>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</si>
  <si>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</si>
  <si>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</si>
  <si>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</si>
  <si>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</si>
  <si>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</si>
  <si>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</si>
  <si>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</si>
  <si>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</si>
  <si>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</si>
  <si>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</si>
  <si>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</si>
  <si>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</si>
  <si>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</si>
  <si>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</si>
  <si>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</si>
  <si>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</si>
  <si>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</si>
  <si>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</si>
  <si>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</si>
  <si>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</si>
  <si>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</si>
  <si>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</si>
  <si>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</si>
  <si>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</si>
  <si>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</si>
  <si>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</si>
  <si>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</si>
  <si>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</si>
  <si>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</si>
  <si>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</si>
  <si>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</si>
  <si>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</si>
  <si>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</si>
  <si>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</si>
  <si>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</si>
  <si>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</si>
  <si>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</si>
  <si>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</si>
  <si>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</si>
  <si>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</si>
  <si>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</si>
  <si>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</si>
  <si>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</si>
  <si>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</si>
  <si>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</si>
  <si>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</si>
  <si>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</si>
  <si>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</si>
  <si>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</si>
  <si>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</si>
  <si>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</si>
  <si>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</si>
  <si>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</si>
  <si>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</si>
  <si>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</si>
  <si>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</si>
  <si>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</si>
  <si>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</si>
  <si>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</si>
  <si>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</si>
  <si>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</si>
  <si>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</si>
  <si>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</si>
  <si>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</si>
  <si>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</si>
  <si>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</si>
  <si>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</si>
  <si>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</si>
  <si>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</si>
  <si>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</si>
  <si>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</si>
  <si>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</si>
  <si>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</si>
  <si>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</si>
  <si>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</si>
  <si>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</si>
  <si>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</si>
  <si>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</si>
  <si>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</si>
  <si>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</si>
  <si>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</si>
  <si>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</si>
  <si>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</si>
  <si>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</si>
  <si>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</si>
  <si>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</si>
  <si>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</si>
  <si>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</si>
  <si>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</si>
  <si>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</si>
  <si>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</si>
  <si>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</si>
  <si>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</si>
  <si>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</si>
  <si>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</si>
  <si>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</si>
  <si>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</si>
  <si>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</si>
  <si>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</si>
  <si>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</si>
  <si>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</si>
  <si>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</si>
  <si>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</si>
  <si>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</si>
  <si>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</si>
  <si>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</si>
  <si>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</si>
  <si>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</si>
  <si>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</si>
  <si>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</si>
  <si>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</si>
  <si>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</si>
  <si>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</si>
  <si>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</si>
  <si>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</si>
  <si>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</si>
  <si>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</si>
  <si>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</si>
  <si>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</si>
  <si>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</si>
  <si>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</si>
  <si>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</si>
  <si>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</si>
  <si>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</si>
  <si>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</si>
  <si>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</si>
  <si>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</si>
  <si>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</si>
  <si>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</si>
  <si>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</si>
  <si>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</si>
  <si>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</si>
  <si>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</si>
  <si>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</si>
  <si>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</si>
  <si>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</si>
  <si>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</si>
  <si>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</si>
  <si>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</si>
  <si>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</si>
  <si>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</si>
  <si>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</si>
  <si>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</si>
  <si>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</si>
  <si>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</si>
  <si>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</si>
  <si>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</si>
  <si>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</si>
  <si>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</si>
  <si>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</si>
  <si>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</si>
  <si>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</si>
  <si>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</si>
  <si>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</si>
  <si>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</si>
  <si>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</si>
  <si>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</si>
  <si>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</si>
  <si>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</si>
  <si>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</si>
  <si>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</si>
  <si>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</si>
  <si>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</si>
  <si>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</si>
  <si>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</si>
  <si>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</si>
  <si>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</si>
  <si>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</si>
  <si>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</si>
  <si>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</si>
  <si>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</si>
  <si>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</si>
  <si>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</si>
  <si>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</si>
  <si>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</si>
  <si>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</si>
  <si>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</si>
  <si>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</si>
  <si>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</si>
  <si>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</si>
  <si>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</si>
  <si>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</si>
  <si>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</si>
  <si>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</si>
  <si>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</si>
  <si>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</si>
  <si>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</si>
  <si>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</si>
  <si>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</si>
  <si>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</si>
  <si>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</si>
  <si>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</si>
  <si>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</si>
  <si>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</si>
  <si>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</si>
  <si>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</si>
  <si>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</si>
  <si>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</si>
  <si>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</si>
  <si>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</si>
  <si>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</si>
  <si>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</si>
  <si>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</si>
  <si>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</si>
  <si>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</si>
  <si>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</si>
  <si>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</si>
  <si>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</si>
  <si>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</si>
  <si>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</si>
  <si>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</si>
  <si>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</si>
  <si>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vodné lyžovanie - bežné transfery</t>
  </si>
  <si>
    <t>VV-003</t>
  </si>
  <si>
    <t>TP 2025 04 CHM; FA2521002</t>
  </si>
  <si>
    <t>35507781</t>
  </si>
  <si>
    <t>Klub vodného lyžovania Trixen Košice
Garbiarska 5 04001 Košice - mestská časť Staré Mesto</t>
  </si>
  <si>
    <t>B1/09</t>
  </si>
  <si>
    <t>30.9.2025</t>
  </si>
  <si>
    <t>Bankové poplatky</t>
  </si>
  <si>
    <t>31320155</t>
  </si>
  <si>
    <t>VUB, a.s., Mlynské nivy 1, 829 90 Bratislava</t>
  </si>
  <si>
    <t>25/033</t>
  </si>
  <si>
    <t>5859218155</t>
  </si>
  <si>
    <t>16.9.2025</t>
  </si>
  <si>
    <t>Mobilný telefón 0905712830</t>
  </si>
  <si>
    <t>356 97 270</t>
  </si>
  <si>
    <t>Orange Slovensko, a. s.,Metodova 8, 82108 Bratislava</t>
  </si>
  <si>
    <t>Pracovná cesta
Majstrovstvá Európy juniorov a open - sekcia vodné lyžovanie za vlekom
Termín:  24.9.-30.9. 2025
Miesto -Nemecko
Spôsob dopravy : auto
Počet všetkých osôb na pracovnej ceste
z toho:
- športovci : 12
-  vedúci výpravy : 2</t>
  </si>
  <si>
    <t>25/032</t>
  </si>
  <si>
    <t>4001491</t>
  </si>
  <si>
    <t>11.9.2025</t>
  </si>
  <si>
    <t>úhrada štartovného  8 športovcov : kategória juniorov</t>
  </si>
  <si>
    <t>Deutcher wasserski und Wakeboardverband e.V. DWWV, Otto-Fleck-Schnese 12, Frankfurtam Main, Nemecko</t>
  </si>
  <si>
    <t>25/037</t>
  </si>
  <si>
    <t>6000013</t>
  </si>
  <si>
    <t>vrátené šatrtovné juniorov 1 športovec- refundácia na dotačný účet</t>
  </si>
  <si>
    <t>25/031;25/037</t>
  </si>
  <si>
    <t>4001492</t>
  </si>
  <si>
    <t>refundácia na vlastný účet- úhrada šatrtovného kategória open 4 športovci</t>
  </si>
  <si>
    <t>VA-008</t>
  </si>
  <si>
    <t>0794; 5267704786</t>
  </si>
  <si>
    <t>refundácia na vlastný účet - refundácia klubu úhrady ubytovania počas ME a počas tréningového pobytu pred ME</t>
  </si>
  <si>
    <t>RN-001</t>
  </si>
  <si>
    <t>1075-6660;1195-0879; 65604628</t>
  </si>
  <si>
    <t>11.9.2025 22.9.2025</t>
  </si>
  <si>
    <t>Refundácia nákladov na ZPC - Majstrovstvá Európy-poistenie športovcov, licencie do EMS</t>
  </si>
  <si>
    <t>vyplatená záloha na ZPC</t>
  </si>
  <si>
    <t>25/038</t>
  </si>
  <si>
    <t>5863876417</t>
  </si>
  <si>
    <t>23.10.2025</t>
  </si>
  <si>
    <t>B1/10</t>
  </si>
  <si>
    <t>31.10.2025</t>
  </si>
  <si>
    <t>RN-006</t>
  </si>
  <si>
    <t>0005/08/2025;2025/0160;1983;</t>
  </si>
  <si>
    <t>6.8.2025; 7.8.2025; 8.8.2025; 8.9.2025</t>
  </si>
  <si>
    <t>3.11.2025</t>
  </si>
  <si>
    <t>Refundácia nákladom na tréning športovcov zaradených do CTM- sekcia wakeboard Sústredenie Poľsko Stawiki 6.8.-8.8.2025- ubytovanie , tréning, prenájom auta a PHM</t>
  </si>
  <si>
    <t>42363713</t>
  </si>
  <si>
    <t>Bratislava Wake Club- BWC, Šustekova 37, 851 04 Bratislava</t>
  </si>
  <si>
    <t>25/042</t>
  </si>
  <si>
    <t>5868562589</t>
  </si>
  <si>
    <t>17.11.2025</t>
  </si>
  <si>
    <t>B1/11</t>
  </si>
  <si>
    <t>30.11.2025</t>
  </si>
  <si>
    <t xml:space="preserve">Pracovná cesta
Tréningový pobyt pred Majstrovstvá Európy juniorov- sekcia wakeboard za vlekom
Termín: 15.8.-17.8.2025
Miesto -Poľsko
Spôsob dopravy : auto
Počet všetkých osôb na pracovnej ceste
z toho:
- športovci : 5
-  vedúci výpravy : 1
</t>
  </si>
  <si>
    <t>VA-012</t>
  </si>
  <si>
    <t>FV/8/8/2025/W; FV/2/08/2025</t>
  </si>
  <si>
    <t>12.8.2025; 18.8.2025</t>
  </si>
  <si>
    <t>20.11.2025</t>
  </si>
  <si>
    <t>Refundácia nákladov na tréning a ubytovanie 2 noci 6 osôb</t>
  </si>
  <si>
    <t>VA-006</t>
  </si>
  <si>
    <t>17.7.2025</t>
  </si>
  <si>
    <t xml:space="preserve">úhrada oficiálneho tréningu na základe propozícií </t>
  </si>
  <si>
    <t>IWWC International Wiener Wasserskiclub ,Aufeldgasse 59, 3400 Klosterneuburg, Rakúsko</t>
  </si>
  <si>
    <t>VA-006; V022</t>
  </si>
  <si>
    <t>2025001699</t>
  </si>
  <si>
    <t>14.11.2025</t>
  </si>
  <si>
    <t>Refundácia nákladov - ubytovanie, diety 3 osoby</t>
  </si>
  <si>
    <t>1035</t>
  </si>
  <si>
    <t>Refundácia nákladov - ubytovanie 2 osoby</t>
  </si>
  <si>
    <t>VA-010</t>
  </si>
  <si>
    <t>06W931726T3829804</t>
  </si>
  <si>
    <t>Refundácia na vlastný účet, úhrada štartovné na základe propozícií</t>
  </si>
  <si>
    <t>42936179</t>
  </si>
  <si>
    <t>Stehno marine klub, z.s.
Musílkova, 530 02 Pardubice - Bílé Předměstí</t>
  </si>
  <si>
    <t>Refundácia na vlastný účet, úhrada  tréning 2 športovci na základe propozícií</t>
  </si>
  <si>
    <t>VV-006</t>
  </si>
  <si>
    <t>DF251020, DF251041,DF251036,VPD 254016,254018,VPD254013,VPD25006</t>
  </si>
  <si>
    <t>29.6.2025-6.11.2025</t>
  </si>
  <si>
    <t>34073485</t>
  </si>
  <si>
    <t>Klub vodného lyžovania a vodných športov Piešťany, Rekreačá 23, 92101 Piešťany</t>
  </si>
  <si>
    <t>RN-008</t>
  </si>
  <si>
    <t>202500021</t>
  </si>
  <si>
    <t>VV-007</t>
  </si>
  <si>
    <t>000004</t>
  </si>
  <si>
    <t>RN-007</t>
  </si>
  <si>
    <t>DF251024, DF251036,DF251036,VPD2400,DF251018,DF251022,DF251032</t>
  </si>
  <si>
    <t>28.4.-2.8.2025</t>
  </si>
  <si>
    <t>Refundácia nákladov-  na organizáciu MSR a Finále SP a Slovakia Trophy( MTZ pretekov; PHM do člna)</t>
  </si>
  <si>
    <t>RN-003</t>
  </si>
  <si>
    <t>25DPV0254;FA0320250277</t>
  </si>
  <si>
    <t>30.8.2025; 5.9.2025</t>
  </si>
  <si>
    <t>Refundácia nákladov na organizáciu pretekov MSR open vleky- cestovné náklady rozhodcov, ubytovanie rozhodcov</t>
  </si>
  <si>
    <t>RN-004</t>
  </si>
  <si>
    <t>25DPV0203</t>
  </si>
  <si>
    <t>Refundácia nákladov na organizáciu pretekov Slovak open vleky- cestovné náhrady rozhodcov</t>
  </si>
  <si>
    <t>25/045</t>
  </si>
  <si>
    <t>202580736</t>
  </si>
  <si>
    <t xml:space="preserve">Antivírvý program ESET na PC </t>
  </si>
  <si>
    <t>31333532</t>
  </si>
  <si>
    <t>ESET, spol. s r.o., Einsteinova 24, 851 01 Bratislava</t>
  </si>
  <si>
    <t>B1/12</t>
  </si>
  <si>
    <t>VV-005</t>
  </si>
  <si>
    <t>V25010039</t>
  </si>
  <si>
    <t>KVL AŠK Inter Bratislava</t>
  </si>
  <si>
    <t>25/046</t>
  </si>
  <si>
    <t>5873246495</t>
  </si>
  <si>
    <t>7.1.2026</t>
  </si>
  <si>
    <t>26/002</t>
  </si>
  <si>
    <t>2026/003</t>
  </si>
  <si>
    <t>IWWF-Interantional waterski and wakeboard federation- region Europe and Africa, Noorddammerlaan 81, 1187 AB Amstelveen, Holandsko</t>
  </si>
  <si>
    <t>25/043</t>
  </si>
  <si>
    <t>2025/088</t>
  </si>
  <si>
    <t>24.11.2025</t>
  </si>
  <si>
    <t>25/044</t>
  </si>
  <si>
    <t>2025/112</t>
  </si>
  <si>
    <t>25/039;V017</t>
  </si>
  <si>
    <t>1020251102</t>
  </si>
  <si>
    <t>15.10.2025</t>
  </si>
  <si>
    <t>Odborné školenie -Športový špeciál jeseň 2025</t>
  </si>
  <si>
    <t>47632470</t>
  </si>
  <si>
    <t>Pragmasys s.r.o., Hlinická 1165/2, Myjava</t>
  </si>
  <si>
    <t>25/034</t>
  </si>
  <si>
    <t>5413831127</t>
  </si>
  <si>
    <t>MTZ sekretariátu- klávesnica externá</t>
  </si>
  <si>
    <t>36562939</t>
  </si>
  <si>
    <t>Alza.sk s. r. o., Sliačska 1/D, 831 02 Bratislava</t>
  </si>
  <si>
    <t>25/021</t>
  </si>
  <si>
    <t>5849911454</t>
  </si>
  <si>
    <t>19.8.2025</t>
  </si>
  <si>
    <t>23.9.2025</t>
  </si>
  <si>
    <t xml:space="preserve">Vyúčtovanie príspevku na mládež s klubovou príslušnosťou do 23 rokov na základe zmluvy  (tréningový pobyt) </t>
  </si>
  <si>
    <t>vedúci družstva Alexander Vaško</t>
  </si>
  <si>
    <t>vyúčtovanie zálohy ZPC- diety , cestovné náhrady pri použití vlastného motorového vozidla 3x</t>
  </si>
  <si>
    <t>15.12.2025</t>
  </si>
  <si>
    <t>1.12.2025</t>
  </si>
  <si>
    <t>3.12.2025</t>
  </si>
  <si>
    <t>21.11.2025</t>
  </si>
  <si>
    <t>Vyúčtovanie diét 6 osôb, 3 dni</t>
  </si>
  <si>
    <t>vedúci družstva - Maroš Tuhovčák</t>
  </si>
  <si>
    <t>Peter Oravec</t>
  </si>
  <si>
    <t xml:space="preserve">Vedúci družstva-Martin Eliáš </t>
  </si>
  <si>
    <t xml:space="preserve">Pracovná cesta
Majstrovstvá Európy do 21 rokov , sekcia člny
Termín: 19.8.-22.8.2025
Miesto - mesto a štát: Rakúsko, Viedeň
Spôsob dopravy : auto
Počet všetkých osôb na pracovnej ceste
z toho:
- športovci : 4
-  vedúci výpravy : 1 
</t>
  </si>
  <si>
    <t>Pracovná cesta
Majstrovstvá Európy seniorov , sekcia člny
Termín: 3.-7.9.2025
Miesto - mesto a štát: Mělice, Česká republika
Spôsob dopravy : auto
Počet všetkých osôb
z toho:
- športovci : 2</t>
  </si>
  <si>
    <t>Vyúčtovanie -Príspevok na mládež do 23 r s klubovou príslušnosťou na základe zmluvy  (štartovné na preteky, PHM do člna na tréningovú činnosť)</t>
  </si>
  <si>
    <t xml:space="preserve">Refundácia nákladov na sústredenie  športovcov CTM - Stehno Marine klub- tréning a ubytovanie </t>
  </si>
  <si>
    <t>Vyúčtovanie -Príspevok na mládež do 23 r s klubovou príslušnosťou na základe zmluvy ( sústredenie wakepark LUNAR Španielsko)</t>
  </si>
  <si>
    <t>Vyúčtovanie -Príspevok na mládež do 23 r s klubovou príslušnosťou na základe zmluvy  - vyúčtovanie výdavkov PHM 2025 do motorového člna na zabezpečenie tréningu</t>
  </si>
  <si>
    <t xml:space="preserve">Homologačné poplatky do medzinárodnej federácie na organizáciu pretekov v roku 2025sekcia vodné lyžovanie za vlekom </t>
  </si>
  <si>
    <t>Homologačné poplatky do medzinárodnej federácie na organizáciu pretekov v roku 2025sekcia wakeboard</t>
  </si>
  <si>
    <t>Homologačné poplatky do medzinárodnej federácie na organizáciu pretekov v roku 2025 sekcia člny</t>
  </si>
  <si>
    <t>18.8.2025</t>
  </si>
  <si>
    <t>22.12.2025</t>
  </si>
  <si>
    <t>Vyúčtovanie  nákladov - cestovné náklady, diety 2 osoby</t>
  </si>
  <si>
    <t>4.7.2025</t>
  </si>
  <si>
    <t>4.8.2025</t>
  </si>
  <si>
    <t>12.12.2025</t>
  </si>
  <si>
    <t>29.10.2025</t>
  </si>
  <si>
    <t>6.5.2025</t>
  </si>
  <si>
    <t>20.7.2025</t>
  </si>
  <si>
    <t>30.12.2025</t>
  </si>
  <si>
    <t>31.12.2025</t>
  </si>
  <si>
    <t>27.11.2025</t>
  </si>
  <si>
    <t>22.9.2025</t>
  </si>
  <si>
    <t>13.4.2026</t>
  </si>
  <si>
    <t>Kontaktná osoba zodpovedná za vyplnený formulár
meno a priezvisko: Ing. Denisa Oravcová
e-mail:  waterski@waterski.sk
tel. kontakt (mobil): 0918 808 923</t>
  </si>
  <si>
    <t>Mgr. Alexander Vaško- predseda SZVW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</si>
</sst>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8"/>
      <name val="Arial"/>
      <family val="2"/>
    </font>
    <font>
      <sz val="8"/>
      <color rgb="FF000000"/>
      <name val="Arial"/>
      <family val="2"/>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FF"/>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 fontId="91" fillId="3" borderId="0" xfId="0" applyNumberFormat="1" applyFont="1" applyFill="1" applyAlignment="1" applyProtection="1">
      <alignment vertical="top"/>
      <protection locked="0"/>
    </xf>
    <xf numFmtId="14" fontId="1" fillId="3" borderId="0" xfId="0" applyNumberFormat="1" applyFont="1" applyFill="1" applyAlignment="1" applyProtection="1">
      <alignment horizontal="left" vertical="top"/>
      <protection locked="0"/>
    </xf>
    <xf numFmtId="49" fontId="90" fillId="17" borderId="0" xfId="0" applyNumberFormat="1" applyFont="1" applyFill="1" applyAlignment="1" applyProtection="1">
      <alignment vertical="top" wrapText="1"/>
      <protection locked="0"/>
    </xf>
    <xf numFmtId="4" fontId="92" fillId="17" borderId="0" xfId="0" applyNumberFormat="1" applyFont="1" applyFill="1" applyAlignment="1" applyProtection="1">
      <alignment vertical="top"/>
      <protection locked="0"/>
    </xf>
    <xf numFmtId="3" fontId="90" fillId="17" borderId="0" xfId="0" applyNumberFormat="1" applyFont="1" applyFill="1" applyAlignment="1" applyProtection="1">
      <alignment horizontal="center" vertical="top"/>
      <protection locked="0"/>
    </xf>
    <xf numFmtId="49" fontId="8" fillId="3" borderId="0" xfId="0" applyNumberFormat="1" applyFont="1" applyFill="1" applyAlignment="1" applyProtection="1">
      <alignment vertical="top" wrapText="1"/>
      <protection locked="0"/>
    </xf>
    <xf numFmtId="164" fontId="1" fillId="3" borderId="0" xfId="0" applyNumberFormat="1" applyFont="1" applyFill="1" applyAlignment="1" applyProtection="1">
      <alignment vertical="top" wrapText="1"/>
      <protection locked="0"/>
    </xf>
    <xf numFmtId="49" fontId="91" fillId="17" borderId="0" xfId="0" applyNumberFormat="1" applyFont="1" applyFill="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210">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ont>
        <color rgb="FF000000"/>
      </font>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81" val="16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topLeftCell="A122"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36"/>
      <c r="D1" s="336"/>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7"/>
      <c r="D21" s="337"/>
    </row>
    <row r="22" spans="1:4" x14ac:dyDescent="0.25">
      <c r="C22" s="338"/>
      <c r="D22" s="337"/>
    </row>
    <row r="23" spans="1:4" ht="66" x14ac:dyDescent="0.25">
      <c r="A23" s="23" t="s">
        <v>1352</v>
      </c>
      <c r="C23" s="255"/>
      <c r="D23" s="256"/>
    </row>
    <row r="24" spans="1:4" ht="12.75" customHeight="1" x14ac:dyDescent="0.25">
      <c r="C24" s="334"/>
      <c r="D24" s="335"/>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9" t="s">
        <v>57</v>
      </c>
      <c r="B1" s="339"/>
      <c r="C1" s="339"/>
      <c r="D1" s="339"/>
      <c r="E1" s="339"/>
      <c r="F1" s="339"/>
      <c r="G1" s="339"/>
      <c r="H1" s="339"/>
      <c r="I1" s="52"/>
      <c r="J1" s="37"/>
    </row>
    <row r="2" spans="1:11" ht="15.6" x14ac:dyDescent="0.3">
      <c r="A2" s="345" t="s">
        <v>58</v>
      </c>
      <c r="B2" s="345"/>
      <c r="C2" s="345"/>
      <c r="D2" s="345"/>
      <c r="E2" s="345"/>
      <c r="F2" s="345"/>
      <c r="G2" s="345"/>
      <c r="H2" s="343" t="str">
        <f>+Doklady!I100</f>
        <v>V4</v>
      </c>
      <c r="I2" s="343"/>
    </row>
    <row r="3" spans="1:11" ht="13.8" x14ac:dyDescent="0.25">
      <c r="A3" s="40"/>
      <c r="B3" s="40"/>
      <c r="C3" s="40"/>
      <c r="D3" s="40"/>
      <c r="E3" s="40"/>
      <c r="F3" s="40"/>
      <c r="G3" s="40"/>
      <c r="H3" s="344">
        <f>+Doklady!I101</f>
        <v>45961</v>
      </c>
      <c r="I3" s="344"/>
    </row>
    <row r="4" spans="1:11" ht="15.75" customHeight="1" x14ac:dyDescent="0.25">
      <c r="A4" s="41" t="s">
        <v>59</v>
      </c>
      <c r="B4" s="340" t="s">
        <v>60</v>
      </c>
      <c r="C4" s="341"/>
      <c r="D4" s="341"/>
      <c r="E4" s="34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209" priority="2" stopIfTrue="1">
      <formula>$A78&lt;&gt;""</formula>
    </cfRule>
  </conditionalFormatting>
  <conditionalFormatting sqref="A8:I76 I78">
    <cfRule type="expression" dxfId="208" priority="7" stopIfTrue="1">
      <formula>$A8&lt;&gt;""</formula>
    </cfRule>
  </conditionalFormatting>
  <conditionalFormatting sqref="B78:H2888">
    <cfRule type="expression" dxfId="207" priority="3" stopIfTrue="1">
      <formula>$A78&lt;&gt;""</formula>
    </cfRule>
  </conditionalFormatting>
  <conditionalFormatting sqref="D2886:D2913">
    <cfRule type="expression" dxfId="206"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8" t="s">
        <v>311</v>
      </c>
      <c r="B1" s="349"/>
      <c r="C1" s="174">
        <v>46022</v>
      </c>
      <c r="D1" s="26"/>
      <c r="G1" s="252">
        <v>45688</v>
      </c>
    </row>
    <row r="2" spans="1:7" ht="13.8" x14ac:dyDescent="0.25">
      <c r="A2" s="28"/>
      <c r="B2" s="28"/>
      <c r="G2" s="252">
        <v>45716</v>
      </c>
    </row>
    <row r="3" spans="1:7" ht="13.8" x14ac:dyDescent="0.25">
      <c r="A3" s="30" t="s">
        <v>312</v>
      </c>
      <c r="B3" s="346" t="str">
        <f>INDEX(Adr!B:B,Doklady!B102+1)</f>
        <v>Slovenský zväz vodného lyžovania a wakeboardingu</v>
      </c>
      <c r="C3" s="346"/>
      <c r="D3" s="346"/>
      <c r="G3" s="252">
        <v>45747</v>
      </c>
    </row>
    <row r="4" spans="1:7" ht="13.8" x14ac:dyDescent="0.25">
      <c r="A4" s="30" t="s">
        <v>313</v>
      </c>
      <c r="B4" s="29" t="str">
        <f>RIGHT("0000"&amp;INDEX(Adr!A:A,Doklady!B102+1),8)</f>
        <v>30793203</v>
      </c>
      <c r="G4" s="252">
        <v>45777</v>
      </c>
    </row>
    <row r="5" spans="1:7" ht="13.8" x14ac:dyDescent="0.25">
      <c r="A5" s="30" t="s">
        <v>314</v>
      </c>
      <c r="B5" s="29" t="str">
        <f>INDEX(Adr!D:D,Doklady!B102+1)&amp;", "&amp;INDEX(Adr!E:E,Doklady!B102+1)</f>
        <v>Garbiarska 5, Košice</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37073</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37073</v>
      </c>
      <c r="G15" s="252"/>
    </row>
    <row r="16" spans="1:7" ht="13.8" x14ac:dyDescent="0.25">
      <c r="G16" s="252"/>
    </row>
    <row r="17" spans="1:5" ht="72" customHeight="1" x14ac:dyDescent="0.25">
      <c r="A17" s="347" t="s">
        <v>328</v>
      </c>
      <c r="B17" s="347"/>
      <c r="C17" s="347"/>
      <c r="D17" s="34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abSelected="1" topLeftCell="A98"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9" t="s">
        <v>329</v>
      </c>
      <c r="B1" s="369"/>
      <c r="C1" s="369"/>
      <c r="D1" s="369"/>
      <c r="E1" s="369"/>
      <c r="F1" s="369"/>
      <c r="G1" s="369"/>
      <c r="H1" s="369"/>
      <c r="I1" s="369"/>
    </row>
    <row r="2" spans="1:26" ht="7.5" customHeight="1" x14ac:dyDescent="0.2">
      <c r="C2" s="8"/>
      <c r="D2" s="8"/>
      <c r="E2" s="8"/>
      <c r="F2" s="8"/>
      <c r="G2" s="8"/>
      <c r="H2" s="8"/>
      <c r="I2" s="8"/>
    </row>
    <row r="3" spans="1:26" s="9" customFormat="1" ht="26.1" customHeight="1" x14ac:dyDescent="0.25">
      <c r="B3" s="160" t="s">
        <v>59</v>
      </c>
      <c r="C3" s="370" t="str">
        <f>INDEX(Adr!B2:B244,Doklady!B102)</f>
        <v>Slovenský zväz vodného lyžovania a wakeboardingu</v>
      </c>
      <c r="D3" s="370"/>
      <c r="E3" s="370"/>
      <c r="F3" s="370"/>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30793203</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Garbiarska 5, Košice, 040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71" t="s">
        <v>334</v>
      </c>
      <c r="F9" s="37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65">
        <f>SUMIF(K:K,A10,I:I)</f>
        <v>0</v>
      </c>
      <c r="F10" s="366"/>
      <c r="L10" s="120" t="s">
        <v>335</v>
      </c>
      <c r="M10" s="118"/>
      <c r="N10" s="118"/>
      <c r="O10" s="118"/>
      <c r="P10" s="118"/>
      <c r="Q10" s="118"/>
      <c r="R10" s="118"/>
      <c r="S10" s="118"/>
    </row>
    <row r="11" spans="1:26" ht="17.399999999999999" x14ac:dyDescent="0.3">
      <c r="A11" s="69" t="s">
        <v>319</v>
      </c>
      <c r="B11" s="70" t="s">
        <v>320</v>
      </c>
      <c r="C11" s="126">
        <f>SUMIF(FP!J:J,Doklady!$B$1&amp;A11,FP!D:D)</f>
        <v>37073</v>
      </c>
      <c r="D11" s="126">
        <f>+C11-E11</f>
        <v>37073</v>
      </c>
      <c r="E11" s="373">
        <f>+I39-I42+I44-I47</f>
        <v>0</v>
      </c>
      <c r="F11" s="374"/>
      <c r="J11" s="176"/>
      <c r="L11" s="161" t="str">
        <f>L41</f>
        <v>a - vodné lyžovanie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65">
        <f>SUMIF(K:K,A12,I:I)</f>
        <v>0</v>
      </c>
      <c r="F12" s="366"/>
      <c r="J12" s="177"/>
      <c r="L12" s="161" t="str">
        <f>L42</f>
        <v>a - vodné lyžovanie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65">
        <f>SUMIF(K:K,A13,I:I)</f>
        <v>0</v>
      </c>
      <c r="F13" s="366"/>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75">
        <f>SUMIF(K:K,A14,I:I)</f>
        <v>0</v>
      </c>
      <c r="F14" s="376"/>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57" t="s">
        <v>337</v>
      </c>
      <c r="C16" s="358"/>
      <c r="D16" s="358"/>
      <c r="E16" s="358"/>
      <c r="F16" s="358"/>
      <c r="G16" s="358"/>
      <c r="H16" s="35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0" t="s">
        <v>340</v>
      </c>
      <c r="C17" s="360"/>
      <c r="D17" s="360"/>
      <c r="E17" s="360"/>
      <c r="F17" s="360"/>
      <c r="G17" s="360"/>
      <c r="H17" s="360"/>
      <c r="I17" s="73">
        <f>SUMIF(FP!I:I,Doklady!$B$1&amp;A17,FP!D:D)</f>
        <v>37073</v>
      </c>
      <c r="T17" s="86"/>
    </row>
    <row r="18" spans="1:20" x14ac:dyDescent="0.2">
      <c r="A18" s="135" t="s">
        <v>341</v>
      </c>
      <c r="B18" s="360" t="s">
        <v>342</v>
      </c>
      <c r="C18" s="360"/>
      <c r="D18" s="360"/>
      <c r="E18" s="360"/>
      <c r="F18" s="360"/>
      <c r="G18" s="360"/>
      <c r="H18" s="360"/>
      <c r="I18" s="73">
        <f>SUMIF(FP!I:I,Doklady!$B$1&amp;A18,FP!D:D)</f>
        <v>0</v>
      </c>
    </row>
    <row r="19" spans="1:20" x14ac:dyDescent="0.2">
      <c r="A19" s="115" t="s">
        <v>343</v>
      </c>
      <c r="B19" s="360" t="s">
        <v>344</v>
      </c>
      <c r="C19" s="360"/>
      <c r="D19" s="360"/>
      <c r="E19" s="360"/>
      <c r="F19" s="360"/>
      <c r="G19" s="360"/>
      <c r="H19" s="360"/>
      <c r="I19" s="73">
        <f>SUMIF(FP!I:I,Doklady!$B$1&amp;A19,FP!D:D)</f>
        <v>0</v>
      </c>
    </row>
    <row r="20" spans="1:20" x14ac:dyDescent="0.2">
      <c r="A20" s="135" t="s">
        <v>345</v>
      </c>
      <c r="B20" s="354" t="s">
        <v>346</v>
      </c>
      <c r="C20" s="355"/>
      <c r="D20" s="355"/>
      <c r="E20" s="355"/>
      <c r="F20" s="355"/>
      <c r="G20" s="355"/>
      <c r="H20" s="356"/>
      <c r="I20" s="73">
        <f>SUMIF(FP!I:I,Doklady!$B$1&amp;A20,FP!D:D)</f>
        <v>0</v>
      </c>
      <c r="T20" s="86"/>
    </row>
    <row r="21" spans="1:20" x14ac:dyDescent="0.2">
      <c r="A21" s="115" t="s">
        <v>347</v>
      </c>
      <c r="B21" s="354" t="s">
        <v>348</v>
      </c>
      <c r="C21" s="355"/>
      <c r="D21" s="355"/>
      <c r="E21" s="355"/>
      <c r="F21" s="355"/>
      <c r="G21" s="355"/>
      <c r="H21" s="356"/>
      <c r="I21" s="73">
        <f>SUMIF(FP!I:I,Doklady!$B$1&amp;A21,FP!D:D)</f>
        <v>0</v>
      </c>
      <c r="T21" s="86"/>
    </row>
    <row r="22" spans="1:20" x14ac:dyDescent="0.2">
      <c r="A22" s="135" t="s">
        <v>349</v>
      </c>
      <c r="B22" s="361" t="s">
        <v>350</v>
      </c>
      <c r="C22" s="362"/>
      <c r="D22" s="362"/>
      <c r="E22" s="362"/>
      <c r="F22" s="362"/>
      <c r="G22" s="362"/>
      <c r="H22" s="363"/>
      <c r="I22" s="73">
        <f>SUMIF(FP!I:I,Doklady!$B$1&amp;A22,FP!D:D)</f>
        <v>0</v>
      </c>
      <c r="T22" s="86"/>
    </row>
    <row r="23" spans="1:20" x14ac:dyDescent="0.2">
      <c r="A23" s="115" t="s">
        <v>351</v>
      </c>
      <c r="B23" s="354" t="s">
        <v>352</v>
      </c>
      <c r="C23" s="355"/>
      <c r="D23" s="355"/>
      <c r="E23" s="355"/>
      <c r="F23" s="355"/>
      <c r="G23" s="355"/>
      <c r="H23" s="356"/>
      <c r="I23" s="73">
        <f>SUMIF(FP!I:I,Doklady!$B$1&amp;A23,FP!D:D)</f>
        <v>0</v>
      </c>
      <c r="T23" s="86"/>
    </row>
    <row r="24" spans="1:20" x14ac:dyDescent="0.2">
      <c r="A24" s="135" t="s">
        <v>353</v>
      </c>
      <c r="B24" s="354" t="s">
        <v>354</v>
      </c>
      <c r="C24" s="355"/>
      <c r="D24" s="355"/>
      <c r="E24" s="355"/>
      <c r="F24" s="355"/>
      <c r="G24" s="355"/>
      <c r="H24" s="356"/>
      <c r="I24" s="73">
        <f>SUMIF(FP!I:I,Doklady!$B$1&amp;A24,FP!D:D)</f>
        <v>0</v>
      </c>
      <c r="T24" s="86"/>
    </row>
    <row r="25" spans="1:20" x14ac:dyDescent="0.2">
      <c r="A25" s="115" t="s">
        <v>355</v>
      </c>
      <c r="B25" s="377" t="s">
        <v>2235</v>
      </c>
      <c r="C25" s="378"/>
      <c r="D25" s="378"/>
      <c r="E25" s="378"/>
      <c r="F25" s="378"/>
      <c r="G25" s="378"/>
      <c r="H25" s="379"/>
      <c r="I25" s="73">
        <f>SUMIF(FP!I:I,Doklady!$B$1&amp;A25,FP!D:D)</f>
        <v>0</v>
      </c>
      <c r="T25" s="86"/>
    </row>
    <row r="26" spans="1:20" x14ac:dyDescent="0.2">
      <c r="A26" s="135" t="s">
        <v>356</v>
      </c>
      <c r="B26" s="354" t="s">
        <v>357</v>
      </c>
      <c r="C26" s="355"/>
      <c r="D26" s="355"/>
      <c r="E26" s="355"/>
      <c r="F26" s="355"/>
      <c r="G26" s="355"/>
      <c r="H26" s="356"/>
      <c r="I26" s="73">
        <f>SUMIF(FP!I:I,Doklady!$B$1&amp;A26,FP!D:D)</f>
        <v>0</v>
      </c>
      <c r="T26" s="86"/>
    </row>
    <row r="27" spans="1:20" x14ac:dyDescent="0.2">
      <c r="A27" s="115" t="s">
        <v>358</v>
      </c>
      <c r="B27" s="354" t="s">
        <v>359</v>
      </c>
      <c r="C27" s="355"/>
      <c r="D27" s="355"/>
      <c r="E27" s="355"/>
      <c r="F27" s="355"/>
      <c r="G27" s="355"/>
      <c r="H27" s="356"/>
      <c r="I27" s="73">
        <f>SUMIF(FP!I:I,Doklady!$B$1&amp;A27,FP!D:D)</f>
        <v>0</v>
      </c>
      <c r="T27" s="86"/>
    </row>
    <row r="28" spans="1:20" x14ac:dyDescent="0.2">
      <c r="A28" s="135" t="s">
        <v>360</v>
      </c>
      <c r="B28" s="354" t="s">
        <v>2989</v>
      </c>
      <c r="C28" s="355"/>
      <c r="D28" s="355"/>
      <c r="E28" s="355"/>
      <c r="F28" s="355"/>
      <c r="G28" s="355"/>
      <c r="H28" s="356"/>
      <c r="I28" s="73">
        <f>SUMIF(FP!I:I,Doklady!$B$1&amp;A28,FP!D:D)</f>
        <v>0</v>
      </c>
      <c r="T28" s="86"/>
    </row>
    <row r="29" spans="1:20" x14ac:dyDescent="0.2">
      <c r="A29" s="115" t="s">
        <v>362</v>
      </c>
      <c r="B29" s="354" t="s">
        <v>363</v>
      </c>
      <c r="C29" s="355"/>
      <c r="D29" s="355"/>
      <c r="E29" s="355"/>
      <c r="F29" s="355"/>
      <c r="G29" s="355"/>
      <c r="H29" s="356"/>
      <c r="I29" s="73">
        <f>SUMIF(FP!I:I,Doklady!$B$1&amp;A29,FP!D:D)</f>
        <v>0</v>
      </c>
      <c r="T29" s="86"/>
    </row>
    <row r="30" spans="1:20" hidden="1" x14ac:dyDescent="0.2">
      <c r="A30" s="135" t="s">
        <v>364</v>
      </c>
      <c r="B30" s="354"/>
      <c r="C30" s="355"/>
      <c r="D30" s="355"/>
      <c r="E30" s="355"/>
      <c r="F30" s="355"/>
      <c r="G30" s="355"/>
      <c r="H30" s="356"/>
      <c r="I30" s="73">
        <f>SUMIF(FP!I:I,Doklady!$B$1&amp;A30,FP!D:D)</f>
        <v>0</v>
      </c>
      <c r="T30" s="86"/>
    </row>
    <row r="31" spans="1:20" hidden="1" x14ac:dyDescent="0.2">
      <c r="A31" s="115" t="s">
        <v>365</v>
      </c>
      <c r="B31" s="354"/>
      <c r="C31" s="355"/>
      <c r="D31" s="355"/>
      <c r="E31" s="355"/>
      <c r="F31" s="355"/>
      <c r="G31" s="355"/>
      <c r="H31" s="356"/>
      <c r="I31" s="73">
        <f>SUMIF(FP!I:I,Doklady!$B$1&amp;A31,FP!D:D)</f>
        <v>0</v>
      </c>
      <c r="T31" s="86"/>
    </row>
    <row r="32" spans="1:20" hidden="1" x14ac:dyDescent="0.2">
      <c r="A32" s="135" t="s">
        <v>366</v>
      </c>
      <c r="B32" s="350"/>
      <c r="C32" s="351"/>
      <c r="D32" s="351"/>
      <c r="E32" s="351"/>
      <c r="F32" s="351"/>
      <c r="G32" s="351"/>
      <c r="H32" s="352"/>
      <c r="I32" s="73">
        <f>SUMIF(FP!I:I,Doklady!$B$1&amp;A32,FP!D:D)</f>
        <v>0</v>
      </c>
      <c r="T32" s="86"/>
    </row>
    <row r="33" spans="1:21" hidden="1" x14ac:dyDescent="0.2">
      <c r="A33" s="115" t="s">
        <v>367</v>
      </c>
      <c r="B33" s="350"/>
      <c r="C33" s="351"/>
      <c r="D33" s="351"/>
      <c r="E33" s="351"/>
      <c r="F33" s="351"/>
      <c r="G33" s="351"/>
      <c r="H33" s="352"/>
      <c r="I33" s="73">
        <f>SUMIF(FP!I:I,Doklady!$B$1&amp;A33,FP!D:D)</f>
        <v>0</v>
      </c>
      <c r="T33" s="86"/>
    </row>
    <row r="34" spans="1:21" hidden="1" x14ac:dyDescent="0.2">
      <c r="A34" s="135" t="s">
        <v>368</v>
      </c>
      <c r="B34" s="353"/>
      <c r="C34" s="353"/>
      <c r="D34" s="353"/>
      <c r="E34" s="353"/>
      <c r="F34" s="353"/>
      <c r="G34" s="353"/>
      <c r="H34" s="353"/>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vodné lyžovanie</v>
      </c>
      <c r="C38" s="68" t="s">
        <v>1671</v>
      </c>
      <c r="D38" s="68" t="s">
        <v>1672</v>
      </c>
      <c r="E38" s="68" t="s">
        <v>1673</v>
      </c>
      <c r="F38" s="68" t="s">
        <v>1670</v>
      </c>
      <c r="G38" s="68" t="s">
        <v>370</v>
      </c>
      <c r="H38" s="68" t="s">
        <v>371</v>
      </c>
      <c r="I38" s="67" t="s">
        <v>327</v>
      </c>
      <c r="L38" s="84">
        <f>COUNTIF(FP!N:N,Doklady!B1&amp;"aB")</f>
        <v>1</v>
      </c>
    </row>
    <row r="39" spans="1:21" x14ac:dyDescent="0.2">
      <c r="A39" s="115" t="s">
        <v>339</v>
      </c>
      <c r="B39" s="116" t="s">
        <v>372</v>
      </c>
      <c r="C39" s="78">
        <f>I39*0.2</f>
        <v>7414.6</v>
      </c>
      <c r="D39" s="78">
        <f>I39*0.2</f>
        <v>7414.6</v>
      </c>
      <c r="E39" s="78">
        <f>I39*0.25</f>
        <v>9268.25</v>
      </c>
      <c r="F39" s="78">
        <f>+I39*0.15</f>
        <v>5560.95</v>
      </c>
      <c r="G39" s="78">
        <f>+MAX(I39-C39-D39-E39-F39-H39,0)</f>
        <v>7414.6000000000031</v>
      </c>
      <c r="H39" s="78">
        <f>+IFERROR(VLOOKUP(K40&amp;" - kapitálové transfery",B$53:C$90,2,0),0)</f>
        <v>0</v>
      </c>
      <c r="I39" s="73">
        <f>SUMIF(FP!K:K,K40,FP!D:D)</f>
        <v>37073</v>
      </c>
      <c r="L39" s="84">
        <f>COUNTIF(FP!N:N,Doklady!B1&amp;"aK")</f>
        <v>0</v>
      </c>
      <c r="T39" s="86"/>
    </row>
    <row r="40" spans="1:21" x14ac:dyDescent="0.2">
      <c r="A40" s="115" t="s">
        <v>339</v>
      </c>
      <c r="B40" s="116" t="s">
        <v>373</v>
      </c>
      <c r="C40" s="78">
        <f>DSUM(Doklady!A103:J10000,"GGG",Spolu!L40:M42)</f>
        <v>12173</v>
      </c>
      <c r="D40" s="78">
        <f>DSUM(Doklady!A103:J10000,"GGG",Spolu!N40:O42)</f>
        <v>8233.380000000001</v>
      </c>
      <c r="E40" s="78">
        <f>DSUM(Doklady!A103:J10000,"GGG",Spolu!P40:Q42)</f>
        <v>13034.289999999999</v>
      </c>
      <c r="F40" s="78">
        <f>DSUM(Doklady!A103:J10000,"GGG",Spolu!R40:S42)</f>
        <v>204.93</v>
      </c>
      <c r="G40" s="78">
        <f>DSUM(Doklady!A103:J10000,"GGG",Spolu!T40:U42)-H40</f>
        <v>3427.4</v>
      </c>
      <c r="H40" s="78">
        <f>+IFERROR(VLOOKUP(K40&amp;" - kapitálové transfery",B$53:D$90,3,0),0)</f>
        <v>0</v>
      </c>
      <c r="I40" s="73">
        <f>+C40+D40+E40+F40+G40+H40</f>
        <v>37073</v>
      </c>
      <c r="J40" s="218" t="str">
        <f>+K45</f>
        <v>.</v>
      </c>
      <c r="K40" s="218" t="str">
        <f>IF(L38&gt;0,INDEX(FP!K:K,Doklady!B2),".")</f>
        <v>vodné lyžovanie</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vodné lyžovanie - bežné transfery</v>
      </c>
      <c r="M41" s="120">
        <v>1</v>
      </c>
      <c r="N41" s="161" t="str">
        <f>+L41</f>
        <v>a - vodné lyžovanie - bežné transfery</v>
      </c>
      <c r="O41" s="120">
        <v>2</v>
      </c>
      <c r="P41" s="161" t="str">
        <f>+L41</f>
        <v>a - vodné lyžovanie - bežné transfery</v>
      </c>
      <c r="Q41" s="120">
        <v>3</v>
      </c>
      <c r="R41" s="161" t="str">
        <f>+L41</f>
        <v>a - vodné lyžovanie - bežné transfery</v>
      </c>
      <c r="S41" s="120">
        <v>4</v>
      </c>
      <c r="T41" s="161" t="str">
        <f>+L41</f>
        <v>a - vodné lyžovanie - bežné transfery</v>
      </c>
      <c r="U41" s="120">
        <v>5</v>
      </c>
    </row>
    <row r="42" spans="1:21" ht="10.5" customHeight="1" x14ac:dyDescent="0.2">
      <c r="A42" s="115" t="s">
        <v>339</v>
      </c>
      <c r="B42" s="116" t="s">
        <v>376</v>
      </c>
      <c r="C42" s="73">
        <f>+C40</f>
        <v>12173</v>
      </c>
      <c r="D42" s="216">
        <f>+D40</f>
        <v>8233.380000000001</v>
      </c>
      <c r="E42" s="216">
        <f>+E40</f>
        <v>13034.289999999999</v>
      </c>
      <c r="F42" s="216">
        <f>+MIN(F39:F40)</f>
        <v>204.93</v>
      </c>
      <c r="G42" s="216">
        <f>+MIN(G39+MAX(F39-F40,0)-MAX(E40-E39,0)-MAX(D40-D39,0)-MAX(C40-C39,0),G40)</f>
        <v>3427.4</v>
      </c>
      <c r="H42" s="216">
        <f>+MIN(H39:H40)</f>
        <v>0</v>
      </c>
      <c r="I42" s="73">
        <f>+C42+D42+E42+MIN(F39:F40)+G42+H42</f>
        <v>37073</v>
      </c>
      <c r="J42" s="219">
        <f>+K47</f>
        <v>0</v>
      </c>
      <c r="K42" s="219">
        <f>+I42-H42</f>
        <v>37073</v>
      </c>
      <c r="L42" s="161" t="str">
        <f>+SUBSTITUTE(L41,"bežné","kapitálové")</f>
        <v>a - vodné lyžovanie - kapitálové transfery</v>
      </c>
      <c r="M42" s="120">
        <v>1</v>
      </c>
      <c r="N42" s="161" t="str">
        <f>+L42</f>
        <v>a - vodné lyžovanie - kapitálové transfery</v>
      </c>
      <c r="O42" s="120">
        <v>2</v>
      </c>
      <c r="P42" s="161" t="str">
        <f>+L42</f>
        <v>a - vodné lyžovanie - kapitálové transfery</v>
      </c>
      <c r="Q42" s="120">
        <v>3</v>
      </c>
      <c r="R42" s="161" t="str">
        <f>+L42</f>
        <v>a - vodné lyžovanie - kapitálové transfery</v>
      </c>
      <c r="S42" s="120">
        <v>4</v>
      </c>
      <c r="T42" s="161" t="str">
        <f>+L42</f>
        <v>a - vodné lyžovanie - kapitálové transfery</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7"/>
      <c r="B50" s="368"/>
      <c r="C50" s="368"/>
      <c r="D50" s="368"/>
      <c r="E50" s="368"/>
      <c r="F50" s="368"/>
      <c r="G50" s="368"/>
      <c r="H50" s="368"/>
      <c r="I50" s="368"/>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vodné lyžovanie - bežné transfery</v>
      </c>
      <c r="C53" s="73">
        <f>IF(A53&lt;&gt;"",INDEX(FP!D:D,Doklady!B$2+(ROW()-53)),"")</f>
        <v>37073</v>
      </c>
      <c r="D53" s="73">
        <f>IF(A53&lt;&gt;"",Doklady!I1-Doklady!J1,"")</f>
        <v>37072.999999999993</v>
      </c>
      <c r="E53" s="73">
        <f>IF(A53&lt;&gt;"",MIN(D53,C53)*Doklady!C1/(1-Doklady!C1),"")</f>
        <v>0</v>
      </c>
      <c r="F53" s="71">
        <f>IF(A53&lt;&gt;"",Doklady!J1,"")</f>
        <v>0</v>
      </c>
      <c r="G53" s="73">
        <f>+IFERROR(HLOOKUP(IF(RIGHT(B53,15)="bežné transfery",LEFT(B53,LEN(B53)-18),0),$J$40:$K$42,3,0),MIN(C53,D53))</f>
        <v>37073</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37073</v>
      </c>
      <c r="D130" s="228">
        <f t="shared" ref="D130:I130" si="9">SUM(D53:D129)</f>
        <v>37072.999999999993</v>
      </c>
      <c r="E130" s="228">
        <f t="shared" si="9"/>
        <v>0</v>
      </c>
      <c r="F130" s="228">
        <f t="shared" si="9"/>
        <v>0</v>
      </c>
      <c r="G130" s="228">
        <f t="shared" si="9"/>
        <v>37073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t="s">
        <v>3159</v>
      </c>
      <c r="C140" s="229"/>
      <c r="D140" s="380" t="s">
        <v>3161</v>
      </c>
      <c r="E140" s="380"/>
      <c r="F140" s="380"/>
      <c r="G140" s="380"/>
      <c r="H140" s="380"/>
      <c r="I140" s="380"/>
      <c r="J140" s="85"/>
    </row>
    <row r="141" spans="1:26" ht="68.25" customHeight="1" x14ac:dyDescent="0.25">
      <c r="A141" s="9"/>
      <c r="B141" s="281" t="s">
        <v>3160</v>
      </c>
      <c r="C141" s="214"/>
      <c r="D141" s="364" t="s">
        <v>393</v>
      </c>
      <c r="E141" s="364"/>
      <c r="F141" s="364"/>
      <c r="G141" s="364"/>
      <c r="H141" s="364"/>
      <c r="I141" s="364"/>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205" priority="43" stopIfTrue="1" operator="lessThanOrEqual">
      <formula>0</formula>
    </cfRule>
    <cfRule type="cellIs" dxfId="204" priority="44" stopIfTrue="1" operator="greaterThan">
      <formula>0</formula>
    </cfRule>
  </conditionalFormatting>
  <conditionalFormatting sqref="D53:D129">
    <cfRule type="expression" dxfId="203" priority="31" stopIfTrue="1">
      <formula>$C53=$D53</formula>
    </cfRule>
    <cfRule type="expression" dxfId="202" priority="33" stopIfTrue="1">
      <formula>$C53&lt;&gt;$D53</formula>
    </cfRule>
  </conditionalFormatting>
  <conditionalFormatting sqref="E9:F9">
    <cfRule type="expression" dxfId="201" priority="38" stopIfTrue="1">
      <formula>SUM($E$10:$F$14)&gt;0</formula>
    </cfRule>
  </conditionalFormatting>
  <conditionalFormatting sqref="G53:G129">
    <cfRule type="expression" dxfId="200" priority="13" stopIfTrue="1">
      <formula>$C53=$G53</formula>
    </cfRule>
    <cfRule type="expression" dxfId="199" priority="14" stopIfTrue="1">
      <formula>$C53&lt;&gt;$G53</formula>
    </cfRule>
  </conditionalFormatting>
  <conditionalFormatting sqref="I42">
    <cfRule type="cellIs" dxfId="198" priority="1" stopIfTrue="1" operator="greaterThan">
      <formula>0</formula>
    </cfRule>
  </conditionalFormatting>
  <conditionalFormatting sqref="I47">
    <cfRule type="cellIs" dxfId="197" priority="15" stopIfTrue="1" operator="greaterThan">
      <formula>0</formula>
    </cfRule>
  </conditionalFormatting>
  <conditionalFormatting sqref="I53:I129">
    <cfRule type="cellIs" dxfId="196" priority="40" stopIfTrue="1" operator="equal">
      <formula>0</formula>
    </cfRule>
    <cfRule type="cellIs" dxfId="19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opLeftCell="A135" zoomScaleNormal="100" workbookViewId="0">
      <selection activeCell="D149" sqref="D149"/>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vodné lyžovanie - bežné transfery</v>
      </c>
      <c r="B1" s="232" t="str">
        <f>INDEX(Adr!A:A,B102+1)</f>
        <v>30793203</v>
      </c>
      <c r="C1" s="233">
        <f>IF(ROW()&lt;=B$3,INDEX(FP!E:E,B$2+ROW()-1),"")</f>
        <v>0</v>
      </c>
      <c r="D1" s="234" t="str">
        <f>IF(ROW()&lt;=B$3,INDEX(FP!F:F,B$2+ROW()-1),"")</f>
        <v>a</v>
      </c>
      <c r="E1" s="234"/>
      <c r="F1" s="234" t="str">
        <f>IF(ROW()&lt;=B$3,INDEX(FP!G:G,B$2+ROW()-1),"")</f>
        <v>026 02</v>
      </c>
      <c r="G1" s="234"/>
      <c r="H1" s="235" t="str">
        <f>IF(ROW()&lt;=B$3,INDEX(FP!C:C,B$2+ROW()-1),"")</f>
        <v>vodné lyžovanie - bežné transfery</v>
      </c>
      <c r="I1" s="236">
        <f t="shared" ref="I1:I32" si="0">IF(ROW()&lt;=B$3,SUMIF(A$107:A$10042,A1,I$107:I$10042),"")</f>
        <v>37072.999999999993</v>
      </c>
      <c r="J1" s="236">
        <f t="shared" ref="J1:J32" si="1">IF(ROW()&lt;=B$3,SUMIFS(I$103:I$50042,A$103:A$50042,K1,J$103:J$50042,L1),"")</f>
        <v>0</v>
      </c>
      <c r="K1" s="110" t="str">
        <f>$A1</f>
        <v>a - vodné lyžovanie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438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4"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81" t="s">
        <v>329</v>
      </c>
      <c r="B100" s="381"/>
      <c r="C100" s="381"/>
      <c r="D100" s="381"/>
      <c r="E100" s="381"/>
      <c r="F100" s="381"/>
      <c r="G100" s="381"/>
      <c r="H100" s="381"/>
      <c r="I100" s="383" t="s">
        <v>2991</v>
      </c>
      <c r="J100" s="383"/>
      <c r="K100" s="89"/>
    </row>
    <row r="101" spans="1:25" ht="15.6" x14ac:dyDescent="0.3">
      <c r="A101" s="381"/>
      <c r="B101" s="381"/>
      <c r="C101" s="381"/>
      <c r="D101" s="381"/>
      <c r="E101" s="381"/>
      <c r="F101" s="381"/>
      <c r="G101" s="381"/>
      <c r="H101" s="381"/>
      <c r="I101" s="382">
        <v>45961</v>
      </c>
      <c r="J101" s="382"/>
    </row>
    <row r="102" spans="1:25" ht="13.8" x14ac:dyDescent="0.25">
      <c r="A102" s="249" t="s">
        <v>398</v>
      </c>
      <c r="B102" s="250">
        <v>181</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84" t="s">
        <v>407</v>
      </c>
      <c r="B105" s="385"/>
      <c r="C105" s="385"/>
      <c r="D105" s="385"/>
      <c r="E105" s="385"/>
      <c r="F105" s="385"/>
      <c r="G105" s="385"/>
      <c r="H105" s="385"/>
      <c r="I105" s="385"/>
      <c r="J105" s="386"/>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0.799999999999997" x14ac:dyDescent="0.25">
      <c r="A107" s="14" t="s">
        <v>2996</v>
      </c>
      <c r="B107" s="14" t="s">
        <v>2997</v>
      </c>
      <c r="C107" s="14" t="s">
        <v>2998</v>
      </c>
      <c r="D107" s="16" t="s">
        <v>3124</v>
      </c>
      <c r="E107" s="16" t="s">
        <v>3125</v>
      </c>
      <c r="F107" s="14" t="s">
        <v>3126</v>
      </c>
      <c r="G107" s="14" t="s">
        <v>2999</v>
      </c>
      <c r="H107" s="14" t="s">
        <v>3000</v>
      </c>
      <c r="I107" s="326">
        <v>3705</v>
      </c>
      <c r="J107" s="77">
        <v>1</v>
      </c>
      <c r="K107" s="92"/>
    </row>
    <row r="108" spans="1:25" ht="20.399999999999999" x14ac:dyDescent="0.25">
      <c r="A108" s="14" t="s">
        <v>2996</v>
      </c>
      <c r="B108" s="14" t="s">
        <v>3001</v>
      </c>
      <c r="C108" s="14"/>
      <c r="D108" s="327" t="s">
        <v>3002</v>
      </c>
      <c r="E108" s="16"/>
      <c r="F108" s="328" t="s">
        <v>3003</v>
      </c>
      <c r="G108" s="328" t="s">
        <v>3004</v>
      </c>
      <c r="H108" s="328" t="s">
        <v>3005</v>
      </c>
      <c r="I108" s="329">
        <v>8</v>
      </c>
      <c r="J108" s="330">
        <v>4</v>
      </c>
      <c r="K108" s="92"/>
    </row>
    <row r="109" spans="1:25" ht="20.399999999999999" x14ac:dyDescent="0.25">
      <c r="A109" s="14" t="s">
        <v>2996</v>
      </c>
      <c r="B109" s="14" t="s">
        <v>3006</v>
      </c>
      <c r="C109" s="14" t="s">
        <v>3007</v>
      </c>
      <c r="D109" s="16" t="s">
        <v>3008</v>
      </c>
      <c r="E109" s="16"/>
      <c r="F109" s="328" t="s">
        <v>3009</v>
      </c>
      <c r="G109" s="328" t="s">
        <v>3010</v>
      </c>
      <c r="H109" s="328" t="s">
        <v>3011</v>
      </c>
      <c r="I109" s="329">
        <v>4</v>
      </c>
      <c r="J109" s="330">
        <v>4</v>
      </c>
      <c r="K109" s="92"/>
    </row>
    <row r="110" spans="1:25" ht="102" x14ac:dyDescent="0.25">
      <c r="A110" s="14" t="s">
        <v>2996</v>
      </c>
      <c r="B110" s="14"/>
      <c r="C110" s="14"/>
      <c r="D110" s="16"/>
      <c r="E110" s="16"/>
      <c r="F110" s="331" t="s">
        <v>3012</v>
      </c>
      <c r="G110" s="14"/>
      <c r="H110" s="14"/>
      <c r="I110" s="326"/>
      <c r="J110" s="77"/>
      <c r="K110" s="92"/>
    </row>
    <row r="111" spans="1:25" ht="40.799999999999997" x14ac:dyDescent="0.25">
      <c r="A111" s="14" t="s">
        <v>2996</v>
      </c>
      <c r="B111" s="14" t="s">
        <v>3013</v>
      </c>
      <c r="C111" s="14" t="s">
        <v>3014</v>
      </c>
      <c r="D111" s="16" t="s">
        <v>3015</v>
      </c>
      <c r="E111" s="16"/>
      <c r="F111" s="14" t="s">
        <v>3016</v>
      </c>
      <c r="G111" s="14"/>
      <c r="H111" s="14" t="s">
        <v>3017</v>
      </c>
      <c r="I111" s="326">
        <v>1280</v>
      </c>
      <c r="J111" s="77">
        <v>3</v>
      </c>
      <c r="K111" s="92"/>
    </row>
    <row r="112" spans="1:25" ht="40.799999999999997" x14ac:dyDescent="0.25">
      <c r="A112" s="14" t="s">
        <v>2996</v>
      </c>
      <c r="B112" s="14" t="s">
        <v>3018</v>
      </c>
      <c r="C112" s="14" t="s">
        <v>3019</v>
      </c>
      <c r="D112" s="16" t="s">
        <v>3002</v>
      </c>
      <c r="E112" s="16" t="s">
        <v>3129</v>
      </c>
      <c r="F112" s="14" t="s">
        <v>3020</v>
      </c>
      <c r="G112" s="14"/>
      <c r="H112" s="14" t="s">
        <v>3017</v>
      </c>
      <c r="I112" s="326">
        <v>-160</v>
      </c>
      <c r="J112" s="77">
        <v>3</v>
      </c>
      <c r="K112" s="92"/>
    </row>
    <row r="113" spans="1:11" ht="40.799999999999997" x14ac:dyDescent="0.25">
      <c r="A113" s="14" t="s">
        <v>2996</v>
      </c>
      <c r="B113" s="14" t="s">
        <v>3021</v>
      </c>
      <c r="C113" s="14" t="s">
        <v>3022</v>
      </c>
      <c r="D113" s="16" t="s">
        <v>3015</v>
      </c>
      <c r="E113" s="16" t="s">
        <v>3130</v>
      </c>
      <c r="F113" s="14" t="s">
        <v>3023</v>
      </c>
      <c r="G113" s="14"/>
      <c r="H113" s="14" t="s">
        <v>3017</v>
      </c>
      <c r="I113" s="326">
        <v>800</v>
      </c>
      <c r="J113" s="77">
        <v>3</v>
      </c>
      <c r="K113" s="92"/>
    </row>
    <row r="114" spans="1:11" ht="40.799999999999997" x14ac:dyDescent="0.25">
      <c r="A114" s="14" t="s">
        <v>2996</v>
      </c>
      <c r="B114" s="14" t="s">
        <v>3024</v>
      </c>
      <c r="C114" s="14" t="s">
        <v>3025</v>
      </c>
      <c r="D114" s="16" t="s">
        <v>3008</v>
      </c>
      <c r="E114" s="16" t="s">
        <v>3130</v>
      </c>
      <c r="F114" s="14" t="s">
        <v>3026</v>
      </c>
      <c r="G114" s="14" t="s">
        <v>2999</v>
      </c>
      <c r="H114" s="14" t="s">
        <v>3000</v>
      </c>
      <c r="I114" s="326">
        <v>4331.2299999999996</v>
      </c>
      <c r="J114" s="77">
        <v>3</v>
      </c>
      <c r="K114" s="92"/>
    </row>
    <row r="115" spans="1:11" ht="40.799999999999997" x14ac:dyDescent="0.25">
      <c r="A115" s="14" t="s">
        <v>2996</v>
      </c>
      <c r="B115" s="14" t="s">
        <v>3027</v>
      </c>
      <c r="C115" s="14" t="s">
        <v>3028</v>
      </c>
      <c r="D115" s="332" t="s">
        <v>3029</v>
      </c>
      <c r="E115" s="16" t="s">
        <v>3129</v>
      </c>
      <c r="F115" s="14" t="s">
        <v>3030</v>
      </c>
      <c r="G115" s="14" t="s">
        <v>2999</v>
      </c>
      <c r="H115" s="14" t="s">
        <v>3000</v>
      </c>
      <c r="I115" s="326">
        <v>152.4</v>
      </c>
      <c r="J115" s="77">
        <v>3</v>
      </c>
      <c r="K115" s="92"/>
    </row>
    <row r="116" spans="1:11" ht="13.2" x14ac:dyDescent="0.25">
      <c r="A116" s="14" t="s">
        <v>2996</v>
      </c>
      <c r="B116" s="14" t="s">
        <v>3001</v>
      </c>
      <c r="C116" s="14"/>
      <c r="D116" s="16" t="s">
        <v>3008</v>
      </c>
      <c r="E116" s="16"/>
      <c r="F116" s="14" t="s">
        <v>3031</v>
      </c>
      <c r="G116" s="14"/>
      <c r="H116" s="14" t="s">
        <v>3127</v>
      </c>
      <c r="I116" s="326">
        <v>4250</v>
      </c>
      <c r="J116" s="77">
        <v>3</v>
      </c>
      <c r="K116" s="92"/>
    </row>
    <row r="117" spans="1:11" ht="30.6" x14ac:dyDescent="0.25">
      <c r="A117" s="14" t="s">
        <v>2996</v>
      </c>
      <c r="B117" s="14" t="s">
        <v>3024</v>
      </c>
      <c r="C117" s="14"/>
      <c r="D117" s="16" t="s">
        <v>3131</v>
      </c>
      <c r="E117" s="16"/>
      <c r="F117" s="14" t="s">
        <v>3128</v>
      </c>
      <c r="G117" s="14"/>
      <c r="H117" s="14" t="s">
        <v>3127</v>
      </c>
      <c r="I117" s="326">
        <v>1772.66</v>
      </c>
      <c r="J117" s="77">
        <v>3</v>
      </c>
      <c r="K117" s="92"/>
    </row>
    <row r="118" spans="1:11" ht="20.399999999999999" x14ac:dyDescent="0.25">
      <c r="A118" s="14" t="s">
        <v>2996</v>
      </c>
      <c r="B118" s="14" t="s">
        <v>3032</v>
      </c>
      <c r="C118" s="14" t="s">
        <v>3033</v>
      </c>
      <c r="D118" s="16" t="s">
        <v>3034</v>
      </c>
      <c r="E118" s="16"/>
      <c r="F118" s="328" t="s">
        <v>3009</v>
      </c>
      <c r="G118" s="328" t="s">
        <v>3010</v>
      </c>
      <c r="H118" s="328" t="s">
        <v>3011</v>
      </c>
      <c r="I118" s="329">
        <v>4.75</v>
      </c>
      <c r="J118" s="330">
        <v>4</v>
      </c>
      <c r="K118" s="92"/>
    </row>
    <row r="119" spans="1:11" ht="20.399999999999999" x14ac:dyDescent="0.25">
      <c r="A119" s="14" t="s">
        <v>2996</v>
      </c>
      <c r="B119" s="14" t="s">
        <v>3035</v>
      </c>
      <c r="C119" s="14"/>
      <c r="D119" s="327" t="s">
        <v>3036</v>
      </c>
      <c r="E119" s="16"/>
      <c r="F119" s="328" t="s">
        <v>3003</v>
      </c>
      <c r="G119" s="328" t="s">
        <v>3004</v>
      </c>
      <c r="H119" s="328" t="s">
        <v>3005</v>
      </c>
      <c r="I119" s="329">
        <v>8</v>
      </c>
      <c r="J119" s="330">
        <v>4</v>
      </c>
      <c r="K119" s="92"/>
    </row>
    <row r="120" spans="1:11" ht="40.799999999999997" x14ac:dyDescent="0.25">
      <c r="A120" s="14" t="s">
        <v>2996</v>
      </c>
      <c r="B120" s="14" t="s">
        <v>3037</v>
      </c>
      <c r="C120" s="14" t="s">
        <v>3038</v>
      </c>
      <c r="D120" s="332" t="s">
        <v>3039</v>
      </c>
      <c r="E120" s="16" t="s">
        <v>3040</v>
      </c>
      <c r="F120" s="14" t="s">
        <v>3041</v>
      </c>
      <c r="G120" s="14" t="s">
        <v>3042</v>
      </c>
      <c r="H120" s="14" t="s">
        <v>3043</v>
      </c>
      <c r="I120" s="326">
        <v>1357.29</v>
      </c>
      <c r="J120" s="77">
        <v>2</v>
      </c>
      <c r="K120" s="92"/>
    </row>
    <row r="121" spans="1:11" ht="20.399999999999999" x14ac:dyDescent="0.25">
      <c r="A121" s="14" t="s">
        <v>2996</v>
      </c>
      <c r="B121" s="14" t="s">
        <v>3044</v>
      </c>
      <c r="C121" s="14" t="s">
        <v>3045</v>
      </c>
      <c r="D121" s="16" t="s">
        <v>3046</v>
      </c>
      <c r="E121" s="16"/>
      <c r="F121" s="328" t="s">
        <v>3009</v>
      </c>
      <c r="G121" s="328" t="s">
        <v>3010</v>
      </c>
      <c r="H121" s="328" t="s">
        <v>3011</v>
      </c>
      <c r="I121" s="326">
        <v>4</v>
      </c>
      <c r="J121" s="77">
        <v>4</v>
      </c>
      <c r="K121" s="92"/>
    </row>
    <row r="122" spans="1:11" ht="20.399999999999999" x14ac:dyDescent="0.25">
      <c r="A122" s="14" t="s">
        <v>2996</v>
      </c>
      <c r="B122" s="14" t="s">
        <v>3047</v>
      </c>
      <c r="C122" s="14"/>
      <c r="D122" s="327" t="s">
        <v>3048</v>
      </c>
      <c r="E122" s="16"/>
      <c r="F122" s="328" t="s">
        <v>3003</v>
      </c>
      <c r="G122" s="328" t="s">
        <v>3004</v>
      </c>
      <c r="H122" s="328" t="s">
        <v>3005</v>
      </c>
      <c r="I122" s="329">
        <v>8</v>
      </c>
      <c r="J122" s="330">
        <v>4</v>
      </c>
      <c r="K122" s="92"/>
    </row>
    <row r="123" spans="1:11" ht="122.4" x14ac:dyDescent="0.25">
      <c r="A123" s="14" t="s">
        <v>2996</v>
      </c>
      <c r="B123" s="14"/>
      <c r="C123" s="14"/>
      <c r="D123" s="16"/>
      <c r="E123" s="16"/>
      <c r="F123" s="331" t="s">
        <v>3049</v>
      </c>
      <c r="G123" s="328"/>
      <c r="H123" s="328"/>
      <c r="I123" s="329"/>
      <c r="J123" s="330"/>
      <c r="K123" s="92"/>
    </row>
    <row r="124" spans="1:11" ht="20.399999999999999" x14ac:dyDescent="0.25">
      <c r="A124" s="14" t="s">
        <v>2996</v>
      </c>
      <c r="B124" s="14" t="s">
        <v>3050</v>
      </c>
      <c r="C124" s="14" t="s">
        <v>3051</v>
      </c>
      <c r="D124" s="332" t="s">
        <v>3052</v>
      </c>
      <c r="E124" s="16" t="s">
        <v>3053</v>
      </c>
      <c r="F124" s="14" t="s">
        <v>3054</v>
      </c>
      <c r="G124" s="14" t="s">
        <v>3042</v>
      </c>
      <c r="H124" s="14" t="s">
        <v>3043</v>
      </c>
      <c r="I124" s="329">
        <v>1195</v>
      </c>
      <c r="J124" s="330">
        <v>2</v>
      </c>
      <c r="K124" s="92"/>
    </row>
    <row r="125" spans="1:11" ht="13.2" x14ac:dyDescent="0.25">
      <c r="A125" s="14" t="s">
        <v>2996</v>
      </c>
      <c r="B125" s="14" t="s">
        <v>3050</v>
      </c>
      <c r="C125" s="14"/>
      <c r="D125" s="16" t="s">
        <v>3132</v>
      </c>
      <c r="E125" s="16"/>
      <c r="F125" s="333" t="s">
        <v>3133</v>
      </c>
      <c r="G125" s="328"/>
      <c r="H125" s="328" t="s">
        <v>3134</v>
      </c>
      <c r="I125" s="329">
        <v>666</v>
      </c>
      <c r="J125" s="330">
        <v>2</v>
      </c>
      <c r="K125" s="92"/>
    </row>
    <row r="126" spans="1:11" ht="112.2" x14ac:dyDescent="0.25">
      <c r="A126" s="14" t="s">
        <v>2996</v>
      </c>
      <c r="B126" s="14"/>
      <c r="C126" s="14"/>
      <c r="D126" s="16"/>
      <c r="E126" s="16"/>
      <c r="F126" s="331" t="s">
        <v>3137</v>
      </c>
      <c r="G126" s="14"/>
      <c r="H126" s="14"/>
      <c r="I126" s="326"/>
      <c r="J126" s="77"/>
      <c r="K126" s="92"/>
    </row>
    <row r="127" spans="1:11" ht="30.6" x14ac:dyDescent="0.25">
      <c r="A127" s="14" t="s">
        <v>2996</v>
      </c>
      <c r="B127" s="14" t="s">
        <v>3055</v>
      </c>
      <c r="C127" s="14"/>
      <c r="D127" s="16" t="s">
        <v>3056</v>
      </c>
      <c r="E127" s="16"/>
      <c r="F127" s="14" t="s">
        <v>3057</v>
      </c>
      <c r="G127" s="14"/>
      <c r="H127" s="14" t="s">
        <v>3058</v>
      </c>
      <c r="I127" s="326">
        <v>228</v>
      </c>
      <c r="J127" s="77">
        <v>2</v>
      </c>
      <c r="K127" s="92"/>
    </row>
    <row r="128" spans="1:11" ht="20.399999999999999" x14ac:dyDescent="0.25">
      <c r="A128" s="14" t="s">
        <v>2996</v>
      </c>
      <c r="B128" s="14" t="s">
        <v>3059</v>
      </c>
      <c r="C128" s="14" t="s">
        <v>3060</v>
      </c>
      <c r="D128" s="16" t="s">
        <v>3146</v>
      </c>
      <c r="E128" s="16" t="s">
        <v>3061</v>
      </c>
      <c r="F128" s="14" t="s">
        <v>3062</v>
      </c>
      <c r="G128" s="14"/>
      <c r="H128" s="14" t="s">
        <v>3135</v>
      </c>
      <c r="I128" s="326">
        <v>1455.08</v>
      </c>
      <c r="J128" s="77">
        <v>2</v>
      </c>
      <c r="K128" s="92"/>
    </row>
    <row r="129" spans="1:11" ht="20.399999999999999" x14ac:dyDescent="0.25">
      <c r="A129" s="14" t="s">
        <v>2996</v>
      </c>
      <c r="B129" s="14" t="s">
        <v>3055</v>
      </c>
      <c r="C129" s="14"/>
      <c r="D129" s="16" t="s">
        <v>3147</v>
      </c>
      <c r="E129" s="16"/>
      <c r="F129" s="14" t="s">
        <v>3148</v>
      </c>
      <c r="G129" s="14"/>
      <c r="H129" s="14" t="s">
        <v>3136</v>
      </c>
      <c r="I129" s="326">
        <v>904.09</v>
      </c>
      <c r="J129" s="77">
        <v>2</v>
      </c>
      <c r="K129" s="92"/>
    </row>
    <row r="130" spans="1:11" ht="40.799999999999997" x14ac:dyDescent="0.25">
      <c r="A130" s="14" t="s">
        <v>2996</v>
      </c>
      <c r="B130" s="14" t="s">
        <v>3055</v>
      </c>
      <c r="C130" s="14" t="s">
        <v>3063</v>
      </c>
      <c r="D130" s="16" t="s">
        <v>3124</v>
      </c>
      <c r="E130" s="16" t="s">
        <v>3147</v>
      </c>
      <c r="F130" s="14" t="s">
        <v>3064</v>
      </c>
      <c r="G130" s="14" t="s">
        <v>2999</v>
      </c>
      <c r="H130" s="14" t="s">
        <v>3000</v>
      </c>
      <c r="I130" s="326">
        <v>420</v>
      </c>
      <c r="J130" s="77">
        <v>2</v>
      </c>
      <c r="K130" s="92"/>
    </row>
    <row r="131" spans="1:11" ht="91.8" x14ac:dyDescent="0.25">
      <c r="A131" s="14" t="s">
        <v>2996</v>
      </c>
      <c r="B131" s="14"/>
      <c r="C131" s="14"/>
      <c r="D131" s="16"/>
      <c r="E131" s="16"/>
      <c r="F131" s="331" t="s">
        <v>3138</v>
      </c>
      <c r="G131" s="14"/>
      <c r="H131" s="14"/>
      <c r="I131" s="326"/>
      <c r="J131" s="77"/>
      <c r="K131" s="92"/>
    </row>
    <row r="132" spans="1:11" ht="30.6" x14ac:dyDescent="0.25">
      <c r="A132" s="14" t="s">
        <v>2996</v>
      </c>
      <c r="B132" s="14" t="s">
        <v>3065</v>
      </c>
      <c r="C132" s="14" t="s">
        <v>3066</v>
      </c>
      <c r="D132" s="16" t="s">
        <v>3149</v>
      </c>
      <c r="E132" s="16" t="s">
        <v>3130</v>
      </c>
      <c r="F132" s="14" t="s">
        <v>3067</v>
      </c>
      <c r="G132" s="14" t="s">
        <v>3068</v>
      </c>
      <c r="H132" s="14" t="s">
        <v>3069</v>
      </c>
      <c r="I132" s="326">
        <v>560</v>
      </c>
      <c r="J132" s="77">
        <v>3</v>
      </c>
      <c r="K132" s="92"/>
    </row>
    <row r="133" spans="1:11" ht="30.6" x14ac:dyDescent="0.25">
      <c r="A133" s="14" t="s">
        <v>2996</v>
      </c>
      <c r="B133" s="14" t="s">
        <v>3065</v>
      </c>
      <c r="C133" s="14"/>
      <c r="D133" s="16" t="s">
        <v>3150</v>
      </c>
      <c r="E133" s="16" t="s">
        <v>3130</v>
      </c>
      <c r="F133" s="14" t="s">
        <v>3070</v>
      </c>
      <c r="G133" s="14" t="s">
        <v>3068</v>
      </c>
      <c r="H133" s="14" t="s">
        <v>3069</v>
      </c>
      <c r="I133" s="326">
        <v>48</v>
      </c>
      <c r="J133" s="77">
        <v>3</v>
      </c>
      <c r="K133" s="92"/>
    </row>
    <row r="134" spans="1:11" ht="61.2" x14ac:dyDescent="0.25">
      <c r="A134" s="14" t="s">
        <v>2996</v>
      </c>
      <c r="B134" s="14" t="s">
        <v>3071</v>
      </c>
      <c r="C134" s="14" t="s">
        <v>3072</v>
      </c>
      <c r="D134" s="332" t="s">
        <v>3073</v>
      </c>
      <c r="E134" s="16" t="s">
        <v>3131</v>
      </c>
      <c r="F134" s="14" t="s">
        <v>3139</v>
      </c>
      <c r="G134" s="14" t="s">
        <v>3074</v>
      </c>
      <c r="H134" s="14" t="s">
        <v>3075</v>
      </c>
      <c r="I134" s="326">
        <v>3881</v>
      </c>
      <c r="J134" s="77">
        <v>1</v>
      </c>
      <c r="K134" s="92"/>
    </row>
    <row r="135" spans="1:11" ht="30.6" x14ac:dyDescent="0.25">
      <c r="A135" s="14" t="s">
        <v>2996</v>
      </c>
      <c r="B135" s="14" t="s">
        <v>3076</v>
      </c>
      <c r="C135" s="14" t="s">
        <v>3077</v>
      </c>
      <c r="D135" s="16" t="s">
        <v>3152</v>
      </c>
      <c r="E135" s="16" t="s">
        <v>3151</v>
      </c>
      <c r="F135" s="14" t="s">
        <v>3140</v>
      </c>
      <c r="G135" s="14" t="s">
        <v>3074</v>
      </c>
      <c r="H135" s="14" t="s">
        <v>3075</v>
      </c>
      <c r="I135" s="326">
        <v>2007.92</v>
      </c>
      <c r="J135" s="77">
        <v>2</v>
      </c>
      <c r="K135" s="92"/>
    </row>
    <row r="136" spans="1:11" ht="30.6" x14ac:dyDescent="0.25">
      <c r="A136" s="14" t="s">
        <v>2996</v>
      </c>
      <c r="B136" s="14" t="s">
        <v>3078</v>
      </c>
      <c r="C136" s="14" t="s">
        <v>3079</v>
      </c>
      <c r="D136" s="16" t="s">
        <v>3153</v>
      </c>
      <c r="E136" s="16" t="s">
        <v>3131</v>
      </c>
      <c r="F136" s="14" t="s">
        <v>3141</v>
      </c>
      <c r="G136" s="14" t="s">
        <v>3042</v>
      </c>
      <c r="H136" s="14" t="s">
        <v>3043</v>
      </c>
      <c r="I136" s="326">
        <v>3352</v>
      </c>
      <c r="J136" s="77">
        <v>1</v>
      </c>
      <c r="K136" s="92"/>
    </row>
    <row r="137" spans="1:11" ht="51" x14ac:dyDescent="0.25">
      <c r="A137" s="14" t="s">
        <v>2996</v>
      </c>
      <c r="B137" s="14" t="s">
        <v>3080</v>
      </c>
      <c r="C137" s="14" t="s">
        <v>3081</v>
      </c>
      <c r="D137" s="332" t="s">
        <v>3082</v>
      </c>
      <c r="E137" s="16" t="s">
        <v>3129</v>
      </c>
      <c r="F137" s="14" t="s">
        <v>3083</v>
      </c>
      <c r="G137" s="14" t="s">
        <v>3074</v>
      </c>
      <c r="H137" s="14" t="s">
        <v>3075</v>
      </c>
      <c r="I137" s="326">
        <v>767.4</v>
      </c>
      <c r="J137" s="77">
        <v>5</v>
      </c>
      <c r="K137" s="92"/>
    </row>
    <row r="138" spans="1:11" ht="40.799999999999997" x14ac:dyDescent="0.25">
      <c r="A138" s="14" t="s">
        <v>2996</v>
      </c>
      <c r="B138" s="14" t="s">
        <v>3084</v>
      </c>
      <c r="C138" s="14" t="s">
        <v>3085</v>
      </c>
      <c r="D138" s="332" t="s">
        <v>3086</v>
      </c>
      <c r="E138" s="16" t="s">
        <v>3147</v>
      </c>
      <c r="F138" s="14" t="s">
        <v>3087</v>
      </c>
      <c r="G138" s="14" t="s">
        <v>2999</v>
      </c>
      <c r="H138" s="14" t="s">
        <v>3000</v>
      </c>
      <c r="I138" s="326">
        <v>800</v>
      </c>
      <c r="J138" s="77">
        <v>5</v>
      </c>
      <c r="K138" s="92"/>
    </row>
    <row r="139" spans="1:11" ht="40.799999999999997" x14ac:dyDescent="0.25">
      <c r="A139" s="14" t="s">
        <v>2996</v>
      </c>
      <c r="B139" s="14" t="s">
        <v>3088</v>
      </c>
      <c r="C139" s="14" t="s">
        <v>3089</v>
      </c>
      <c r="D139" s="16" t="s">
        <v>3154</v>
      </c>
      <c r="E139" s="16" t="s">
        <v>3147</v>
      </c>
      <c r="F139" s="14" t="s">
        <v>3090</v>
      </c>
      <c r="G139" s="14" t="s">
        <v>2999</v>
      </c>
      <c r="H139" s="14" t="s">
        <v>3000</v>
      </c>
      <c r="I139" s="326">
        <v>800</v>
      </c>
      <c r="J139" s="77">
        <v>5</v>
      </c>
      <c r="K139" s="92"/>
    </row>
    <row r="140" spans="1:11" ht="20.399999999999999" x14ac:dyDescent="0.25">
      <c r="A140" s="14" t="s">
        <v>2996</v>
      </c>
      <c r="B140" s="14" t="s">
        <v>3091</v>
      </c>
      <c r="C140" s="14" t="s">
        <v>3092</v>
      </c>
      <c r="D140" s="16" t="s">
        <v>3155</v>
      </c>
      <c r="E140" s="16"/>
      <c r="F140" s="14" t="s">
        <v>3093</v>
      </c>
      <c r="G140" s="14" t="s">
        <v>3094</v>
      </c>
      <c r="H140" s="14" t="s">
        <v>3095</v>
      </c>
      <c r="I140" s="326">
        <v>44.99</v>
      </c>
      <c r="J140" s="77">
        <v>4</v>
      </c>
      <c r="K140" s="92"/>
    </row>
    <row r="141" spans="1:11" ht="20.399999999999999" x14ac:dyDescent="0.25">
      <c r="A141" s="14" t="s">
        <v>2996</v>
      </c>
      <c r="B141" s="14" t="s">
        <v>3096</v>
      </c>
      <c r="C141" s="14"/>
      <c r="D141" s="327" t="s">
        <v>3156</v>
      </c>
      <c r="E141" s="16"/>
      <c r="F141" s="328" t="s">
        <v>3003</v>
      </c>
      <c r="G141" s="328" t="s">
        <v>3004</v>
      </c>
      <c r="H141" s="328" t="s">
        <v>3005</v>
      </c>
      <c r="I141" s="329">
        <v>8</v>
      </c>
      <c r="J141" s="330">
        <v>4</v>
      </c>
      <c r="K141" s="92"/>
    </row>
    <row r="142" spans="1:11" ht="20.399999999999999" x14ac:dyDescent="0.25">
      <c r="A142" s="14" t="s">
        <v>2996</v>
      </c>
      <c r="B142" s="14" t="s">
        <v>3096</v>
      </c>
      <c r="C142" s="14"/>
      <c r="D142" s="327" t="s">
        <v>3156</v>
      </c>
      <c r="E142" s="16"/>
      <c r="F142" s="328" t="s">
        <v>3003</v>
      </c>
      <c r="G142" s="328" t="s">
        <v>3004</v>
      </c>
      <c r="H142" s="328" t="s">
        <v>3005</v>
      </c>
      <c r="I142" s="329">
        <v>1.5</v>
      </c>
      <c r="J142" s="330">
        <v>4</v>
      </c>
      <c r="K142" s="92"/>
    </row>
    <row r="143" spans="1:11" ht="40.799999999999997" x14ac:dyDescent="0.25">
      <c r="A143" s="14" t="s">
        <v>2996</v>
      </c>
      <c r="B143" s="14" t="s">
        <v>3097</v>
      </c>
      <c r="C143" s="14" t="s">
        <v>3098</v>
      </c>
      <c r="D143" s="16" t="s">
        <v>3157</v>
      </c>
      <c r="E143" s="16" t="s">
        <v>3131</v>
      </c>
      <c r="F143" s="14" t="s">
        <v>3142</v>
      </c>
      <c r="G143" s="14" t="s">
        <v>1683</v>
      </c>
      <c r="H143" s="14" t="s">
        <v>3099</v>
      </c>
      <c r="I143" s="15">
        <v>1235</v>
      </c>
      <c r="J143" s="77">
        <v>1</v>
      </c>
      <c r="K143" s="92"/>
    </row>
    <row r="144" spans="1:11" ht="20.399999999999999" x14ac:dyDescent="0.25">
      <c r="A144" s="14" t="s">
        <v>2996</v>
      </c>
      <c r="B144" s="14" t="s">
        <v>3100</v>
      </c>
      <c r="C144" s="14" t="s">
        <v>3101</v>
      </c>
      <c r="D144" s="16" t="s">
        <v>3102</v>
      </c>
      <c r="E144" s="16"/>
      <c r="F144" s="328" t="s">
        <v>3009</v>
      </c>
      <c r="G144" s="328" t="s">
        <v>3010</v>
      </c>
      <c r="H144" s="328" t="s">
        <v>3011</v>
      </c>
      <c r="I144" s="326">
        <v>4</v>
      </c>
      <c r="J144" s="77">
        <v>4</v>
      </c>
      <c r="K144" s="92"/>
    </row>
    <row r="145" spans="1:11" ht="51" x14ac:dyDescent="0.25">
      <c r="A145" s="14" t="s">
        <v>2996</v>
      </c>
      <c r="B145" s="14" t="s">
        <v>3103</v>
      </c>
      <c r="C145" s="14" t="s">
        <v>3104</v>
      </c>
      <c r="D145" s="16">
        <v>46070</v>
      </c>
      <c r="E145" s="16"/>
      <c r="F145" s="14" t="s">
        <v>3143</v>
      </c>
      <c r="G145" s="14"/>
      <c r="H145" s="14" t="s">
        <v>3105</v>
      </c>
      <c r="I145" s="15">
        <v>300</v>
      </c>
      <c r="J145" s="77">
        <v>5</v>
      </c>
      <c r="K145" s="92"/>
    </row>
    <row r="146" spans="1:11" ht="51" x14ac:dyDescent="0.25">
      <c r="A146" s="14" t="s">
        <v>2996</v>
      </c>
      <c r="B146" s="14" t="s">
        <v>3106</v>
      </c>
      <c r="C146" s="14" t="s">
        <v>3107</v>
      </c>
      <c r="D146" s="16" t="s">
        <v>3108</v>
      </c>
      <c r="E146" s="16"/>
      <c r="F146" s="14" t="s">
        <v>3144</v>
      </c>
      <c r="G146" s="14"/>
      <c r="H146" s="14" t="s">
        <v>3105</v>
      </c>
      <c r="I146" s="326">
        <v>400</v>
      </c>
      <c r="J146" s="77">
        <v>5</v>
      </c>
      <c r="K146" s="92"/>
    </row>
    <row r="147" spans="1:11" ht="51" x14ac:dyDescent="0.25">
      <c r="A147" s="14" t="s">
        <v>2996</v>
      </c>
      <c r="B147" s="14" t="s">
        <v>3109</v>
      </c>
      <c r="C147" s="14" t="s">
        <v>3110</v>
      </c>
      <c r="D147" s="16" t="s">
        <v>3108</v>
      </c>
      <c r="E147" s="16"/>
      <c r="F147" s="14" t="s">
        <v>3145</v>
      </c>
      <c r="G147" s="14"/>
      <c r="H147" s="14" t="s">
        <v>3105</v>
      </c>
      <c r="I147" s="326">
        <v>360</v>
      </c>
      <c r="J147" s="77">
        <v>5</v>
      </c>
      <c r="K147" s="92"/>
    </row>
    <row r="148" spans="1:11" ht="20.399999999999999" x14ac:dyDescent="0.25">
      <c r="A148" s="14" t="s">
        <v>2996</v>
      </c>
      <c r="B148" s="14" t="s">
        <v>3111</v>
      </c>
      <c r="C148" s="14" t="s">
        <v>3112</v>
      </c>
      <c r="D148" s="327" t="s">
        <v>3113</v>
      </c>
      <c r="E148" s="16"/>
      <c r="F148" s="14" t="s">
        <v>3114</v>
      </c>
      <c r="G148" s="14" t="s">
        <v>3115</v>
      </c>
      <c r="H148" s="14" t="s">
        <v>3116</v>
      </c>
      <c r="I148" s="326">
        <v>44.1</v>
      </c>
      <c r="J148" s="77">
        <v>4</v>
      </c>
      <c r="K148" s="92"/>
    </row>
    <row r="149" spans="1:11" ht="20.399999999999999" x14ac:dyDescent="0.25">
      <c r="A149" s="14" t="s">
        <v>2996</v>
      </c>
      <c r="B149" s="14" t="s">
        <v>3117</v>
      </c>
      <c r="C149" s="14" t="s">
        <v>3118</v>
      </c>
      <c r="D149" s="16" t="s">
        <v>3158</v>
      </c>
      <c r="E149" s="16"/>
      <c r="F149" s="14" t="s">
        <v>3119</v>
      </c>
      <c r="G149" s="14" t="s">
        <v>3120</v>
      </c>
      <c r="H149" s="14" t="s">
        <v>3121</v>
      </c>
      <c r="I149" s="326">
        <v>61.59</v>
      </c>
      <c r="J149" s="77">
        <v>4</v>
      </c>
      <c r="K149" s="92"/>
    </row>
    <row r="150" spans="1:11" ht="20.399999999999999" x14ac:dyDescent="0.25">
      <c r="A150" s="14" t="s">
        <v>2996</v>
      </c>
      <c r="B150" s="14" t="s">
        <v>3122</v>
      </c>
      <c r="C150" s="14" t="s">
        <v>3123</v>
      </c>
      <c r="D150" s="16" t="s">
        <v>3008</v>
      </c>
      <c r="E150" s="16"/>
      <c r="F150" s="328" t="s">
        <v>3009</v>
      </c>
      <c r="G150" s="328" t="s">
        <v>3010</v>
      </c>
      <c r="H150" s="328" t="s">
        <v>3011</v>
      </c>
      <c r="I150" s="329">
        <v>4</v>
      </c>
      <c r="J150" s="330">
        <v>4</v>
      </c>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194" priority="141" stopIfTrue="1">
      <formula>$A1055&lt;&gt;""</formula>
    </cfRule>
  </conditionalFormatting>
  <conditionalFormatting sqref="A1112:H1113">
    <cfRule type="expression" dxfId="193" priority="152" stopIfTrue="1">
      <formula>$A1112&lt;&gt;""</formula>
    </cfRule>
  </conditionalFormatting>
  <conditionalFormatting sqref="A151:J5000">
    <cfRule type="expression" dxfId="192" priority="112" stopIfTrue="1">
      <formula>$A151&lt;&gt;""</formula>
    </cfRule>
  </conditionalFormatting>
  <conditionalFormatting sqref="B472:E477">
    <cfRule type="expression" dxfId="191" priority="243" stopIfTrue="1">
      <formula>$A472&lt;&gt;""</formula>
    </cfRule>
  </conditionalFormatting>
  <conditionalFormatting sqref="B484:E488">
    <cfRule type="expression" dxfId="190" priority="278" stopIfTrue="1">
      <formula>$A484&lt;&gt;""</formula>
    </cfRule>
  </conditionalFormatting>
  <conditionalFormatting sqref="B689:E689">
    <cfRule type="expression" dxfId="189" priority="170" stopIfTrue="1">
      <formula>$A689&lt;&gt;""</formula>
    </cfRule>
  </conditionalFormatting>
  <conditionalFormatting sqref="B691:E691 H691:I691 B692:I693 B694:E699 H694:I699">
    <cfRule type="expression" dxfId="188" priority="130" stopIfTrue="1">
      <formula>$A691&lt;&gt;""</formula>
    </cfRule>
  </conditionalFormatting>
  <conditionalFormatting sqref="B701:E701 H701:I701">
    <cfRule type="expression" dxfId="187" priority="121" stopIfTrue="1">
      <formula>$A701&lt;&gt;""</formula>
    </cfRule>
  </conditionalFormatting>
  <conditionalFormatting sqref="B819:E819">
    <cfRule type="expression" dxfId="186" priority="193" stopIfTrue="1">
      <formula>$A819&lt;&gt;""</formula>
    </cfRule>
  </conditionalFormatting>
  <conditionalFormatting sqref="B1110:E1110">
    <cfRule type="expression" dxfId="185" priority="239" stopIfTrue="1">
      <formula>$A1110&lt;&gt;""</formula>
    </cfRule>
  </conditionalFormatting>
  <conditionalFormatting sqref="B1114:E1114">
    <cfRule type="expression" dxfId="184" priority="295" stopIfTrue="1">
      <formula>$A1114&lt;&gt;""</formula>
    </cfRule>
  </conditionalFormatting>
  <conditionalFormatting sqref="B1131:E1136">
    <cfRule type="expression" dxfId="183" priority="285" stopIfTrue="1">
      <formula>$A1131&lt;&gt;""</formula>
    </cfRule>
  </conditionalFormatting>
  <conditionalFormatting sqref="B1138:E1148">
    <cfRule type="expression" dxfId="182" priority="153" stopIfTrue="1">
      <formula>$A1138&lt;&gt;""</formula>
    </cfRule>
  </conditionalFormatting>
  <conditionalFormatting sqref="B1152:E1152">
    <cfRule type="expression" dxfId="181" priority="179" stopIfTrue="1">
      <formula>$A1152&lt;&gt;""</formula>
    </cfRule>
  </conditionalFormatting>
  <conditionalFormatting sqref="B1253:E1260 I1253:J1270">
    <cfRule type="expression" dxfId="180" priority="229" stopIfTrue="1">
      <formula>$A1253&lt;&gt;""</formula>
    </cfRule>
  </conditionalFormatting>
  <conditionalFormatting sqref="B1293:E1301">
    <cfRule type="expression" dxfId="179" priority="264" stopIfTrue="1">
      <formula>$A1293&lt;&gt;""</formula>
    </cfRule>
  </conditionalFormatting>
  <conditionalFormatting sqref="B1303:E1326">
    <cfRule type="expression" dxfId="178" priority="143" stopIfTrue="1">
      <formula>$A1303&lt;&gt;""</formula>
    </cfRule>
  </conditionalFormatting>
  <conditionalFormatting sqref="B1360:E1363">
    <cfRule type="expression" dxfId="177" priority="160" stopIfTrue="1">
      <formula>$A1360&lt;&gt;""</formula>
    </cfRule>
  </conditionalFormatting>
  <conditionalFormatting sqref="B1365:E1367">
    <cfRule type="expression" dxfId="176" priority="365" stopIfTrue="1">
      <formula>$A1365&lt;&gt;""</formula>
    </cfRule>
  </conditionalFormatting>
  <conditionalFormatting sqref="B1369:E1379">
    <cfRule type="expression" dxfId="175" priority="184" stopIfTrue="1">
      <formula>$A1369&lt;&gt;""</formula>
    </cfRule>
  </conditionalFormatting>
  <conditionalFormatting sqref="B1393:E1404">
    <cfRule type="expression" dxfId="174" priority="222" stopIfTrue="1">
      <formula>$A1393&lt;&gt;""</formula>
    </cfRule>
  </conditionalFormatting>
  <conditionalFormatting sqref="B1412:E1450">
    <cfRule type="expression" dxfId="173" priority="259" stopIfTrue="1">
      <formula>$A1412&lt;&gt;""</formula>
    </cfRule>
  </conditionalFormatting>
  <conditionalFormatting sqref="B1453:E1458">
    <cfRule type="expression" dxfId="172" priority="329" stopIfTrue="1">
      <formula>$A1453&lt;&gt;""</formula>
    </cfRule>
  </conditionalFormatting>
  <conditionalFormatting sqref="B489:G489">
    <cfRule type="expression" dxfId="171" priority="279" stopIfTrue="1">
      <formula>$A489&lt;&gt;""</formula>
    </cfRule>
  </conditionalFormatting>
  <conditionalFormatting sqref="B478:H483">
    <cfRule type="expression" dxfId="170" priority="299" stopIfTrue="1">
      <formula>$A478&lt;&gt;""</formula>
    </cfRule>
  </conditionalFormatting>
  <conditionalFormatting sqref="B490:H496">
    <cfRule type="expression" dxfId="169" priority="255" stopIfTrue="1">
      <formula>$A490&lt;&gt;""</formula>
    </cfRule>
  </conditionalFormatting>
  <conditionalFormatting sqref="B1067:H1082">
    <cfRule type="expression" dxfId="168" priority="325" stopIfTrue="1">
      <formula>$A1067&lt;&gt;""</formula>
    </cfRule>
  </conditionalFormatting>
  <conditionalFormatting sqref="B1272:H1274 B1275:E1288 H1275:H1288">
    <cfRule type="expression" dxfId="167" priority="254" stopIfTrue="1">
      <formula>$A1272&lt;&gt;""</formula>
    </cfRule>
  </conditionalFormatting>
  <conditionalFormatting sqref="B1290:H1292">
    <cfRule type="expression" dxfId="166" priority="149" stopIfTrue="1">
      <formula>$A1290&lt;&gt;""</formula>
    </cfRule>
  </conditionalFormatting>
  <conditionalFormatting sqref="B1364:H1364">
    <cfRule type="expression" dxfId="165" priority="395" stopIfTrue="1">
      <formula>$A1364&lt;&gt;""</formula>
    </cfRule>
  </conditionalFormatting>
  <conditionalFormatting sqref="B1380:H1385">
    <cfRule type="expression" dxfId="164" priority="123" stopIfTrue="1">
      <formula>$A1380&lt;&gt;""</formula>
    </cfRule>
  </conditionalFormatting>
  <conditionalFormatting sqref="B1410:H1411">
    <cfRule type="expression" dxfId="163" priority="302" stopIfTrue="1">
      <formula>$A1410&lt;&gt;""</formula>
    </cfRule>
  </conditionalFormatting>
  <conditionalFormatting sqref="B175:I189 I190:I227 B190:E241">
    <cfRule type="expression" dxfId="162" priority="352" stopIfTrue="1">
      <formula>$A175&lt;&gt;""</formula>
    </cfRule>
  </conditionalFormatting>
  <conditionalFormatting sqref="B242:I242 B243:E275">
    <cfRule type="expression" dxfId="161" priority="366" stopIfTrue="1">
      <formula>$A242&lt;&gt;""</formula>
    </cfRule>
  </conditionalFormatting>
  <conditionalFormatting sqref="B276:I320">
    <cfRule type="expression" dxfId="160" priority="199" stopIfTrue="1">
      <formula>$A276&lt;&gt;""</formula>
    </cfRule>
  </conditionalFormatting>
  <conditionalFormatting sqref="B497:I499">
    <cfRule type="expression" dxfId="159" priority="201" stopIfTrue="1">
      <formula>$A497&lt;&gt;""</formula>
    </cfRule>
  </conditionalFormatting>
  <conditionalFormatting sqref="B645:I688">
    <cfRule type="expression" dxfId="158" priority="362" stopIfTrue="1">
      <formula>$A645&lt;&gt;""</formula>
    </cfRule>
  </conditionalFormatting>
  <conditionalFormatting sqref="B690:I690">
    <cfRule type="expression" dxfId="157" priority="128" stopIfTrue="1">
      <formula>$A690&lt;&gt;""</formula>
    </cfRule>
  </conditionalFormatting>
  <conditionalFormatting sqref="B1137:I1137">
    <cfRule type="expression" dxfId="156" priority="253" stopIfTrue="1">
      <formula>$A1137&lt;&gt;""</formula>
    </cfRule>
  </conditionalFormatting>
  <conditionalFormatting sqref="B1149:I1151">
    <cfRule type="expression" dxfId="155" priority="122" stopIfTrue="1">
      <formula>$A1149&lt;&gt;""</formula>
    </cfRule>
  </conditionalFormatting>
  <conditionalFormatting sqref="B1153:I1157">
    <cfRule type="expression" dxfId="154" priority="124" stopIfTrue="1">
      <formula>$A1153&lt;&gt;""</formula>
    </cfRule>
  </conditionalFormatting>
  <conditionalFormatting sqref="B1271:I1271 I1272:I1288">
    <cfRule type="expression" dxfId="153" priority="257" stopIfTrue="1">
      <formula>$A1271&lt;&gt;""</formula>
    </cfRule>
  </conditionalFormatting>
  <conditionalFormatting sqref="B1368:I1368">
    <cfRule type="expression" dxfId="152" priority="252" stopIfTrue="1">
      <formula>$A1368&lt;&gt;""</formula>
    </cfRule>
  </conditionalFormatting>
  <conditionalFormatting sqref="B151:J163">
    <cfRule type="expression" dxfId="151" priority="175" stopIfTrue="1">
      <formula>$A151&lt;&gt;""</formula>
    </cfRule>
  </conditionalFormatting>
  <conditionalFormatting sqref="B360:J420">
    <cfRule type="expression" dxfId="150" priority="367" stopIfTrue="1">
      <formula>$A360&lt;&gt;""</formula>
    </cfRule>
  </conditionalFormatting>
  <conditionalFormatting sqref="B457:J458">
    <cfRule type="expression" dxfId="149" priority="328" stopIfTrue="1">
      <formula>$A457&lt;&gt;""</formula>
    </cfRule>
  </conditionalFormatting>
  <conditionalFormatting sqref="B599:J625">
    <cfRule type="expression" dxfId="148" priority="108" stopIfTrue="1">
      <formula>$A599&lt;&gt;""</formula>
    </cfRule>
  </conditionalFormatting>
  <conditionalFormatting sqref="B1053:J1054">
    <cfRule type="expression" dxfId="147" priority="323" stopIfTrue="1">
      <formula>$A1053&lt;&gt;""</formula>
    </cfRule>
  </conditionalFormatting>
  <conditionalFormatting sqref="B1127:J1130">
    <cfRule type="expression" dxfId="146" priority="113" stopIfTrue="1">
      <formula>$A1127&lt;&gt;""</formula>
    </cfRule>
  </conditionalFormatting>
  <conditionalFormatting sqref="B1158:J1252">
    <cfRule type="expression" dxfId="145" priority="139" stopIfTrue="1">
      <formula>$A1158&lt;&gt;""</formula>
    </cfRule>
  </conditionalFormatting>
  <conditionalFormatting sqref="B1406:J1406">
    <cfRule type="expression" dxfId="144" priority="304" stopIfTrue="1">
      <formula>$A1406&lt;&gt;""</formula>
    </cfRule>
  </conditionalFormatting>
  <conditionalFormatting sqref="B1461:J4374">
    <cfRule type="expression" dxfId="143" priority="148" stopIfTrue="1">
      <formula>$A1461&lt;&gt;""</formula>
    </cfRule>
  </conditionalFormatting>
  <conditionalFormatting sqref="F191:H195">
    <cfRule type="expression" dxfId="142" priority="230" stopIfTrue="1">
      <formula>$A191&lt;&gt;""</formula>
    </cfRule>
  </conditionalFormatting>
  <conditionalFormatting sqref="F198:H199">
    <cfRule type="expression" dxfId="141" priority="224" stopIfTrue="1">
      <formula>$A198&lt;&gt;""</formula>
    </cfRule>
  </conditionalFormatting>
  <conditionalFormatting sqref="F472:H473">
    <cfRule type="expression" dxfId="140" priority="245" stopIfTrue="1">
      <formula>$A472&lt;&gt;""</formula>
    </cfRule>
  </conditionalFormatting>
  <conditionalFormatting sqref="F476:H477">
    <cfRule type="expression" dxfId="139" priority="335" stopIfTrue="1">
      <formula>$A476&lt;&gt;""</formula>
    </cfRule>
  </conditionalFormatting>
  <conditionalFormatting sqref="F484:H486 H487:H489">
    <cfRule type="expression" dxfId="138" priority="277" stopIfTrue="1">
      <formula>$A484&lt;&gt;""</formula>
    </cfRule>
  </conditionalFormatting>
  <conditionalFormatting sqref="F1131:H1131">
    <cfRule type="expression" dxfId="137" priority="386" stopIfTrue="1">
      <formula>$A1131&lt;&gt;""</formula>
    </cfRule>
  </conditionalFormatting>
  <conditionalFormatting sqref="F1255:H1260">
    <cfRule type="expression" dxfId="136" priority="228" stopIfTrue="1">
      <formula>$A1255&lt;&gt;""</formula>
    </cfRule>
  </conditionalFormatting>
  <conditionalFormatting sqref="F170:I172">
    <cfRule type="expression" dxfId="135" priority="356" stopIfTrue="1">
      <formula>$A170&lt;&gt;""</formula>
    </cfRule>
  </conditionalFormatting>
  <conditionalFormatting sqref="F247:I247">
    <cfRule type="expression" dxfId="134" priority="256"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133" priority="396" stopIfTrue="1">
      <formula>$A164&lt;&gt;""</formula>
    </cfRule>
  </conditionalFormatting>
  <conditionalFormatting sqref="H190">
    <cfRule type="expression" dxfId="132" priority="236" stopIfTrue="1">
      <formula>$A190&lt;&gt;""</formula>
    </cfRule>
  </conditionalFormatting>
  <conditionalFormatting sqref="H196:H197">
    <cfRule type="expression" dxfId="131" priority="225" stopIfTrue="1">
      <formula>$A196&lt;&gt;""</formula>
    </cfRule>
  </conditionalFormatting>
  <conditionalFormatting sqref="H200:H228">
    <cfRule type="expression" dxfId="130" priority="115" stopIfTrue="1">
      <formula>$A200&lt;&gt;""</formula>
    </cfRule>
  </conditionalFormatting>
  <conditionalFormatting sqref="H474:H475">
    <cfRule type="expression" dxfId="129" priority="249" stopIfTrue="1">
      <formula>$A474&lt;&gt;""</formula>
    </cfRule>
  </conditionalFormatting>
  <conditionalFormatting sqref="H1132:H1136">
    <cfRule type="expression" dxfId="128" priority="287" stopIfTrue="1">
      <formula>$A1132&lt;&gt;""</formula>
    </cfRule>
  </conditionalFormatting>
  <conditionalFormatting sqref="H1254">
    <cfRule type="expression" dxfId="127" priority="298" stopIfTrue="1">
      <formula>$A1254&lt;&gt;""</formula>
    </cfRule>
  </conditionalFormatting>
  <conditionalFormatting sqref="H1293:H1301">
    <cfRule type="expression" dxfId="126" priority="266" stopIfTrue="1">
      <formula>$A1293&lt;&gt;""</formula>
    </cfRule>
  </conditionalFormatting>
  <conditionalFormatting sqref="H1303:H1326">
    <cfRule type="expression" dxfId="125" priority="145" stopIfTrue="1">
      <formula>$A1303&lt;&gt;""</formula>
    </cfRule>
  </conditionalFormatting>
  <conditionalFormatting sqref="H1365:H1367">
    <cfRule type="expression" dxfId="124" priority="364" stopIfTrue="1">
      <formula>$A1365&lt;&gt;""</formula>
    </cfRule>
  </conditionalFormatting>
  <conditionalFormatting sqref="H1369:H1379">
    <cfRule type="expression" dxfId="123" priority="125" stopIfTrue="1">
      <formula>$A1369&lt;&gt;""</formula>
    </cfRule>
  </conditionalFormatting>
  <conditionalFormatting sqref="H1412">
    <cfRule type="expression" dxfId="122" priority="261" stopIfTrue="1">
      <formula>$A1412&lt;&gt;""</formula>
    </cfRule>
  </conditionalFormatting>
  <conditionalFormatting sqref="H1453:H1458">
    <cfRule type="expression" dxfId="121" priority="331" stopIfTrue="1">
      <formula>$A1453&lt;&gt;""</formula>
    </cfRule>
  </conditionalFormatting>
  <conditionalFormatting sqref="H173:I174">
    <cfRule type="expression" dxfId="120" priority="353" stopIfTrue="1">
      <formula>$A173&lt;&gt;""</formula>
    </cfRule>
  </conditionalFormatting>
  <conditionalFormatting sqref="H243:I246">
    <cfRule type="expression" dxfId="119" priority="355" stopIfTrue="1">
      <formula>$A243&lt;&gt;""</formula>
    </cfRule>
  </conditionalFormatting>
  <conditionalFormatting sqref="H248:I248">
    <cfRule type="expression" dxfId="118" priority="231" stopIfTrue="1">
      <formula>$A248&lt;&gt;""</formula>
    </cfRule>
  </conditionalFormatting>
  <conditionalFormatting sqref="H689:I689">
    <cfRule type="expression" dxfId="117" priority="172" stopIfTrue="1">
      <formula>$A689&lt;&gt;""</formula>
    </cfRule>
  </conditionalFormatting>
  <conditionalFormatting sqref="H1138:I1148">
    <cfRule type="expression" dxfId="116" priority="156" stopIfTrue="1">
      <formula>$A1138&lt;&gt;""</formula>
    </cfRule>
  </conditionalFormatting>
  <conditionalFormatting sqref="H1152:I1152">
    <cfRule type="expression" dxfId="115" priority="182" stopIfTrue="1">
      <formula>$A1152&lt;&gt;""</formula>
    </cfRule>
  </conditionalFormatting>
  <conditionalFormatting sqref="H1110:J1110">
    <cfRule type="expression" dxfId="114" priority="238" stopIfTrue="1">
      <formula>$A1110&lt;&gt;""</formula>
    </cfRule>
  </conditionalFormatting>
  <conditionalFormatting sqref="H1360:J1363">
    <cfRule type="expression" dxfId="113" priority="161" stopIfTrue="1">
      <formula>$A1360&lt;&gt;""</formula>
    </cfRule>
  </conditionalFormatting>
  <conditionalFormatting sqref="H1393:J1404">
    <cfRule type="expression" dxfId="112" priority="120" stopIfTrue="1">
      <formula>$A1393&lt;&gt;""</formula>
    </cfRule>
  </conditionalFormatting>
  <conditionalFormatting sqref="I472:I496">
    <cfRule type="expression" dxfId="111" priority="246" stopIfTrue="1">
      <formula>$A472&lt;&gt;""</formula>
    </cfRule>
  </conditionalFormatting>
  <conditionalFormatting sqref="I1369:I1385">
    <cfRule type="expression" dxfId="110" priority="188" stopIfTrue="1">
      <formula>$A1369&lt;&gt;""</formula>
    </cfRule>
  </conditionalFormatting>
  <conditionalFormatting sqref="I1290:J1359">
    <cfRule type="expression" dxfId="109" priority="268" stopIfTrue="1">
      <formula>$A1290&lt;&gt;""</formula>
    </cfRule>
  </conditionalFormatting>
  <conditionalFormatting sqref="I1410:J1447">
    <cfRule type="expression" dxfId="108" priority="263" stopIfTrue="1">
      <formula>$A1410&lt;&gt;""</formula>
    </cfRule>
  </conditionalFormatting>
  <conditionalFormatting sqref="I1451:J1458">
    <cfRule type="expression" dxfId="107" priority="361" stopIfTrue="1">
      <formula>$A1451&lt;&gt;""</formula>
    </cfRule>
  </conditionalFormatting>
  <conditionalFormatting sqref="J1137:J1157">
    <cfRule type="expression" dxfId="106" priority="388" stopIfTrue="1">
      <formula>$A1137&lt;&gt;""</formula>
    </cfRule>
  </conditionalFormatting>
  <conditionalFormatting sqref="A111 B110:E111 A134:J135 F111 I111:J111 A120:F120 A113:F113 A112:J112 I113:J113 A145:F145 I145:J145 A149:J149 E148:J148 I120:J121 A121:E121 A114:J117">
    <cfRule type="expression" dxfId="105" priority="105" stopIfTrue="1">
      <formula>$A110&lt;&gt;""</formula>
    </cfRule>
  </conditionalFormatting>
  <conditionalFormatting sqref="A132:F132 A131:E131 G131:J131 I132:J132 A136:F136 I136:J136 A137:J137 A140:J140 A138:F138 I138:J138">
    <cfRule type="expression" dxfId="104" priority="104" stopIfTrue="1">
      <formula>$A131&lt;&gt;""</formula>
    </cfRule>
  </conditionalFormatting>
  <conditionalFormatting sqref="B132:F132 B131:E131 G131:J131 I132:J132 B136:F136 I136:J136 B137:J137 B140:J140 B138:F138 I138:J138">
    <cfRule type="expression" dxfId="103" priority="106" stopIfTrue="1">
      <formula>$A131&lt;&gt;""</formula>
    </cfRule>
  </conditionalFormatting>
  <conditionalFormatting sqref="A107:J107">
    <cfRule type="expression" dxfId="102" priority="101" stopIfTrue="1">
      <formula>$A107&lt;&gt;""</formula>
    </cfRule>
  </conditionalFormatting>
  <conditionalFormatting sqref="J107">
    <cfRule type="expression" dxfId="101" priority="103" stopIfTrue="1">
      <formula>$A107&lt;&gt;""</formula>
    </cfRule>
  </conditionalFormatting>
  <conditionalFormatting sqref="H107:I107">
    <cfRule type="expression" dxfId="100" priority="102" stopIfTrue="1">
      <formula>$A107&lt;&gt;""</formula>
    </cfRule>
  </conditionalFormatting>
  <conditionalFormatting sqref="A108:C108 E108">
    <cfRule type="expression" dxfId="99" priority="99" stopIfTrue="1">
      <formula>$A108&lt;&gt;""</formula>
    </cfRule>
  </conditionalFormatting>
  <conditionalFormatting sqref="B108:C108 E108">
    <cfRule type="expression" dxfId="98" priority="100" stopIfTrue="1">
      <formula>$A108&lt;&gt;""</formula>
    </cfRule>
  </conditionalFormatting>
  <conditionalFormatting sqref="F108:J108">
    <cfRule type="expression" dxfId="97" priority="98" stopIfTrue="1">
      <formula>$A108&lt;&gt;""</formula>
    </cfRule>
  </conditionalFormatting>
  <conditionalFormatting sqref="D108">
    <cfRule type="expression" dxfId="96" priority="97" stopIfTrue="1">
      <formula>$A108&lt;&gt;""</formula>
    </cfRule>
  </conditionalFormatting>
  <conditionalFormatting sqref="A109:E109">
    <cfRule type="expression" dxfId="95" priority="96" stopIfTrue="1">
      <formula>$A109&lt;&gt;""</formula>
    </cfRule>
  </conditionalFormatting>
  <conditionalFormatting sqref="J109">
    <cfRule type="expression" dxfId="94" priority="93" stopIfTrue="1">
      <formula>$A109&lt;&gt;""</formula>
    </cfRule>
  </conditionalFormatting>
  <conditionalFormatting sqref="G109:H109">
    <cfRule type="expression" dxfId="93" priority="95" stopIfTrue="1">
      <formula>$A109&lt;&gt;""</formula>
    </cfRule>
  </conditionalFormatting>
  <conditionalFormatting sqref="F109">
    <cfRule type="expression" dxfId="92" priority="94" stopIfTrue="1">
      <formula>$A109&lt;&gt;""</formula>
    </cfRule>
  </conditionalFormatting>
  <conditionalFormatting sqref="I109">
    <cfRule type="expression" dxfId="91" priority="92" stopIfTrue="1">
      <formula>$A109&lt;&gt;""</formula>
    </cfRule>
  </conditionalFormatting>
  <conditionalFormatting sqref="A110:E110 G110:J110">
    <cfRule type="expression" dxfId="90" priority="90" stopIfTrue="1">
      <formula>$A110&lt;&gt;""</formula>
    </cfRule>
  </conditionalFormatting>
  <conditionalFormatting sqref="G110:J110">
    <cfRule type="expression" dxfId="89" priority="91" stopIfTrue="1">
      <formula>$A110&lt;&gt;""</formula>
    </cfRule>
  </conditionalFormatting>
  <conditionalFormatting sqref="F110">
    <cfRule type="expression" dxfId="88" priority="88" stopIfTrue="1">
      <formula>$A110&lt;&gt;""</formula>
    </cfRule>
  </conditionalFormatting>
  <conditionalFormatting sqref="F110">
    <cfRule type="expression" dxfId="87" priority="89" stopIfTrue="1">
      <formula>$A110&lt;&gt;""</formula>
    </cfRule>
  </conditionalFormatting>
  <conditionalFormatting sqref="H114">
    <cfRule type="expression" dxfId="86" priority="87" stopIfTrue="1">
      <formula>$A114&lt;&gt;""</formula>
    </cfRule>
  </conditionalFormatting>
  <conditionalFormatting sqref="A122:C122">
    <cfRule type="expression" dxfId="85" priority="85" stopIfTrue="1">
      <formula>$A122&lt;&gt;""</formula>
    </cfRule>
  </conditionalFormatting>
  <conditionalFormatting sqref="B122:C122">
    <cfRule type="expression" dxfId="84" priority="86" stopIfTrue="1">
      <formula>$A122&lt;&gt;""</formula>
    </cfRule>
  </conditionalFormatting>
  <conditionalFormatting sqref="A119:C119 E119">
    <cfRule type="expression" dxfId="83" priority="83" stopIfTrue="1">
      <formula>$A119&lt;&gt;""</formula>
    </cfRule>
  </conditionalFormatting>
  <conditionalFormatting sqref="B119:C119 E119">
    <cfRule type="expression" dxfId="82" priority="84" stopIfTrue="1">
      <formula>$A119&lt;&gt;""</formula>
    </cfRule>
  </conditionalFormatting>
  <conditionalFormatting sqref="F119:J119">
    <cfRule type="expression" dxfId="81" priority="82" stopIfTrue="1">
      <formula>$A119&lt;&gt;""</formula>
    </cfRule>
  </conditionalFormatting>
  <conditionalFormatting sqref="D119">
    <cfRule type="expression" dxfId="80" priority="81" stopIfTrue="1">
      <formula>$A119&lt;&gt;""</formula>
    </cfRule>
  </conditionalFormatting>
  <conditionalFormatting sqref="A118:E118">
    <cfRule type="expression" dxfId="79" priority="80" stopIfTrue="1">
      <formula>$A118&lt;&gt;""</formula>
    </cfRule>
  </conditionalFormatting>
  <conditionalFormatting sqref="J118">
    <cfRule type="expression" dxfId="78" priority="77" stopIfTrue="1">
      <formula>$A118&lt;&gt;""</formula>
    </cfRule>
  </conditionalFormatting>
  <conditionalFormatting sqref="G118">
    <cfRule type="expression" dxfId="77" priority="79" stopIfTrue="1">
      <formula>$A118&lt;&gt;""</formula>
    </cfRule>
  </conditionalFormatting>
  <conditionalFormatting sqref="F118">
    <cfRule type="expression" dxfId="76" priority="78" stopIfTrue="1">
      <formula>$A118&lt;&gt;""</formula>
    </cfRule>
  </conditionalFormatting>
  <conditionalFormatting sqref="I118">
    <cfRule type="expression" dxfId="75" priority="76" stopIfTrue="1">
      <formula>$A118&lt;&gt;""</formula>
    </cfRule>
  </conditionalFormatting>
  <conditionalFormatting sqref="F121">
    <cfRule type="expression" dxfId="74" priority="75" stopIfTrue="1">
      <formula>$A121&lt;&gt;""</formula>
    </cfRule>
  </conditionalFormatting>
  <conditionalFormatting sqref="G121">
    <cfRule type="expression" dxfId="73" priority="74" stopIfTrue="1">
      <formula>$A121&lt;&gt;""</formula>
    </cfRule>
  </conditionalFormatting>
  <conditionalFormatting sqref="E122">
    <cfRule type="expression" dxfId="72" priority="72" stopIfTrue="1">
      <formula>$A122&lt;&gt;""</formula>
    </cfRule>
  </conditionalFormatting>
  <conditionalFormatting sqref="E122">
    <cfRule type="expression" dxfId="71" priority="73" stopIfTrue="1">
      <formula>$A122&lt;&gt;""</formula>
    </cfRule>
  </conditionalFormatting>
  <conditionalFormatting sqref="F122:J122">
    <cfRule type="expression" dxfId="70" priority="71" stopIfTrue="1">
      <formula>$A122&lt;&gt;""</formula>
    </cfRule>
  </conditionalFormatting>
  <conditionalFormatting sqref="D122">
    <cfRule type="expression" dxfId="69" priority="70" stopIfTrue="1">
      <formula>$A122&lt;&gt;""</formula>
    </cfRule>
  </conditionalFormatting>
  <conditionalFormatting sqref="A123:E125">
    <cfRule type="expression" dxfId="68" priority="69" stopIfTrue="1">
      <formula>$A123&lt;&gt;""</formula>
    </cfRule>
  </conditionalFormatting>
  <conditionalFormatting sqref="F125:J125 G123:J123 I124:J124">
    <cfRule type="expression" dxfId="67" priority="68" stopIfTrue="1">
      <formula>$A123&lt;&gt;""</formula>
    </cfRule>
  </conditionalFormatting>
  <conditionalFormatting sqref="F123:F124">
    <cfRule type="expression" dxfId="66" priority="66" stopIfTrue="1">
      <formula>$A123&lt;&gt;""</formula>
    </cfRule>
  </conditionalFormatting>
  <conditionalFormatting sqref="F123:F124">
    <cfRule type="expression" dxfId="65" priority="67" stopIfTrue="1">
      <formula>$A123&lt;&gt;""</formula>
    </cfRule>
  </conditionalFormatting>
  <conditionalFormatting sqref="A126:J126">
    <cfRule type="expression" dxfId="64" priority="64" stopIfTrue="1">
      <formula>$A126&lt;&gt;""</formula>
    </cfRule>
  </conditionalFormatting>
  <conditionalFormatting sqref="B126:J126">
    <cfRule type="expression" dxfId="63" priority="65" stopIfTrue="1">
      <formula>$A126&lt;&gt;""</formula>
    </cfRule>
  </conditionalFormatting>
  <conditionalFormatting sqref="A128:J129 A130:F130 I130:J130 A127:F127 I127:J127">
    <cfRule type="expression" dxfId="62" priority="62" stopIfTrue="1">
      <formula>$A127&lt;&gt;""</formula>
    </cfRule>
  </conditionalFormatting>
  <conditionalFormatting sqref="B128:J129 B130:F130 I130:J130 B127:F127 I127:J127">
    <cfRule type="expression" dxfId="61" priority="63" stopIfTrue="1">
      <formula>$A127&lt;&gt;""</formula>
    </cfRule>
  </conditionalFormatting>
  <conditionalFormatting sqref="F131">
    <cfRule type="expression" dxfId="60" priority="60" stopIfTrue="1">
      <formula>$A131&lt;&gt;""</formula>
    </cfRule>
  </conditionalFormatting>
  <conditionalFormatting sqref="F131">
    <cfRule type="expression" dxfId="59" priority="61" stopIfTrue="1">
      <formula>$A131&lt;&gt;""</formula>
    </cfRule>
  </conditionalFormatting>
  <conditionalFormatting sqref="A133:F133 I133:J133">
    <cfRule type="expression" dxfId="58" priority="58" stopIfTrue="1">
      <formula>$A133&lt;&gt;""</formula>
    </cfRule>
  </conditionalFormatting>
  <conditionalFormatting sqref="B133:F133 I133:J133">
    <cfRule type="expression" dxfId="57" priority="59" stopIfTrue="1">
      <formula>$A133&lt;&gt;""</formula>
    </cfRule>
  </conditionalFormatting>
  <conditionalFormatting sqref="H132">
    <cfRule type="expression" dxfId="56" priority="56" stopIfTrue="1">
      <formula>$A132&lt;&gt;""</formula>
    </cfRule>
  </conditionalFormatting>
  <conditionalFormatting sqref="H132">
    <cfRule type="expression" dxfId="55" priority="57" stopIfTrue="1">
      <formula>$A132&lt;&gt;""</formula>
    </cfRule>
  </conditionalFormatting>
  <conditionalFormatting sqref="G132">
    <cfRule type="expression" dxfId="54" priority="54" stopIfTrue="1">
      <formula>$A132&lt;&gt;""</formula>
    </cfRule>
  </conditionalFormatting>
  <conditionalFormatting sqref="G132">
    <cfRule type="expression" dxfId="53" priority="55" stopIfTrue="1">
      <formula>$A132&lt;&gt;""</formula>
    </cfRule>
  </conditionalFormatting>
  <conditionalFormatting sqref="G136:H136">
    <cfRule type="expression" dxfId="52" priority="53" stopIfTrue="1">
      <formula>$A136&lt;&gt;""</formula>
    </cfRule>
  </conditionalFormatting>
  <conditionalFormatting sqref="G130:H130">
    <cfRule type="expression" dxfId="51" priority="52" stopIfTrue="1">
      <formula>$A130&lt;&gt;""</formula>
    </cfRule>
  </conditionalFormatting>
  <conditionalFormatting sqref="G138:H138">
    <cfRule type="expression" dxfId="50" priority="51" stopIfTrue="1">
      <formula>$A138&lt;&gt;""</formula>
    </cfRule>
  </conditionalFormatting>
  <conditionalFormatting sqref="A139:F139 I139:J139">
    <cfRule type="expression" dxfId="49" priority="49" stopIfTrue="1">
      <formula>$A139&lt;&gt;""</formula>
    </cfRule>
  </conditionalFormatting>
  <conditionalFormatting sqref="B139:F139 I139:J139">
    <cfRule type="expression" dxfId="48" priority="50" stopIfTrue="1">
      <formula>$A139&lt;&gt;""</formula>
    </cfRule>
  </conditionalFormatting>
  <conditionalFormatting sqref="G139:H139">
    <cfRule type="expression" dxfId="47" priority="48" stopIfTrue="1">
      <formula>$A139&lt;&gt;""</formula>
    </cfRule>
  </conditionalFormatting>
  <conditionalFormatting sqref="A141:C141">
    <cfRule type="expression" dxfId="46" priority="46" stopIfTrue="1">
      <formula>$A141&lt;&gt;""</formula>
    </cfRule>
  </conditionalFormatting>
  <conditionalFormatting sqref="B141:C141">
    <cfRule type="expression" dxfId="45" priority="47" stopIfTrue="1">
      <formula>$A141&lt;&gt;""</formula>
    </cfRule>
  </conditionalFormatting>
  <conditionalFormatting sqref="E141">
    <cfRule type="expression" dxfId="44" priority="44" stopIfTrue="1">
      <formula>$A141&lt;&gt;""</formula>
    </cfRule>
  </conditionalFormatting>
  <conditionalFormatting sqref="E141">
    <cfRule type="expression" dxfId="43" priority="45" stopIfTrue="1">
      <formula>$A141&lt;&gt;""</formula>
    </cfRule>
  </conditionalFormatting>
  <conditionalFormatting sqref="F141:J141">
    <cfRule type="expression" dxfId="42" priority="43" stopIfTrue="1">
      <formula>$A141&lt;&gt;""</formula>
    </cfRule>
  </conditionalFormatting>
  <conditionalFormatting sqref="D141">
    <cfRule type="expression" dxfId="41" priority="42" stopIfTrue="1">
      <formula>$A141&lt;&gt;""</formula>
    </cfRule>
  </conditionalFormatting>
  <conditionalFormatting sqref="A143:J143">
    <cfRule type="expression" dxfId="40" priority="40" stopIfTrue="1">
      <formula>$A143&lt;&gt;""</formula>
    </cfRule>
  </conditionalFormatting>
  <conditionalFormatting sqref="B143:J143">
    <cfRule type="expression" dxfId="39" priority="41" stopIfTrue="1">
      <formula>$A143&lt;&gt;""</formula>
    </cfRule>
  </conditionalFormatting>
  <conditionalFormatting sqref="A142:C142">
    <cfRule type="expression" dxfId="38" priority="38" stopIfTrue="1">
      <formula>$A142&lt;&gt;""</formula>
    </cfRule>
  </conditionalFormatting>
  <conditionalFormatting sqref="B142:C142">
    <cfRule type="expression" dxfId="37" priority="39" stopIfTrue="1">
      <formula>$A142&lt;&gt;""</formula>
    </cfRule>
  </conditionalFormatting>
  <conditionalFormatting sqref="E142">
    <cfRule type="expression" dxfId="36" priority="36" stopIfTrue="1">
      <formula>$A142&lt;&gt;""</formula>
    </cfRule>
  </conditionalFormatting>
  <conditionalFormatting sqref="E142">
    <cfRule type="expression" dxfId="35" priority="37" stopIfTrue="1">
      <formula>$A142&lt;&gt;""</formula>
    </cfRule>
  </conditionalFormatting>
  <conditionalFormatting sqref="F142:J142">
    <cfRule type="expression" dxfId="34" priority="35" stopIfTrue="1">
      <formula>$A142&lt;&gt;""</formula>
    </cfRule>
  </conditionalFormatting>
  <conditionalFormatting sqref="D142">
    <cfRule type="expression" dxfId="33" priority="34" stopIfTrue="1">
      <formula>$A142&lt;&gt;""</formula>
    </cfRule>
  </conditionalFormatting>
  <conditionalFormatting sqref="H118">
    <cfRule type="expression" dxfId="32" priority="33" stopIfTrue="1">
      <formula>$A118&lt;&gt;""</formula>
    </cfRule>
  </conditionalFormatting>
  <conditionalFormatting sqref="H121">
    <cfRule type="expression" dxfId="31" priority="32" stopIfTrue="1">
      <formula>$A121&lt;&gt;""</formula>
    </cfRule>
  </conditionalFormatting>
  <conditionalFormatting sqref="J144">
    <cfRule type="expression" dxfId="30" priority="31" stopIfTrue="1">
      <formula>$A144&lt;&gt;""</formula>
    </cfRule>
  </conditionalFormatting>
  <conditionalFormatting sqref="A144:E144 I144:J144">
    <cfRule type="expression" dxfId="29" priority="29" stopIfTrue="1">
      <formula>$A144&lt;&gt;""</formula>
    </cfRule>
  </conditionalFormatting>
  <conditionalFormatting sqref="B144:E144 I144">
    <cfRule type="expression" dxfId="28" priority="30" stopIfTrue="1">
      <formula>$A144&lt;&gt;""</formula>
    </cfRule>
  </conditionalFormatting>
  <conditionalFormatting sqref="F144">
    <cfRule type="expression" dxfId="27" priority="28" stopIfTrue="1">
      <formula>$A144&lt;&gt;""</formula>
    </cfRule>
  </conditionalFormatting>
  <conditionalFormatting sqref="G144">
    <cfRule type="expression" dxfId="26" priority="27" stopIfTrue="1">
      <formula>$A144&lt;&gt;""</formula>
    </cfRule>
  </conditionalFormatting>
  <conditionalFormatting sqref="H144">
    <cfRule type="expression" dxfId="25" priority="26" stopIfTrue="1">
      <formula>$A144&lt;&gt;""</formula>
    </cfRule>
  </conditionalFormatting>
  <conditionalFormatting sqref="G111:H111">
    <cfRule type="expression" dxfId="24" priority="25" stopIfTrue="1">
      <formula>$A111&lt;&gt;""</formula>
    </cfRule>
  </conditionalFormatting>
  <conditionalFormatting sqref="G113:H113">
    <cfRule type="expression" dxfId="23" priority="24" stopIfTrue="1">
      <formula>$A113&lt;&gt;""</formula>
    </cfRule>
  </conditionalFormatting>
  <conditionalFormatting sqref="G127:H127">
    <cfRule type="expression" dxfId="22" priority="23" stopIfTrue="1">
      <formula>$A127&lt;&gt;""</formula>
    </cfRule>
  </conditionalFormatting>
  <conditionalFormatting sqref="H133">
    <cfRule type="expression" dxfId="21" priority="21" stopIfTrue="1">
      <formula>$A133&lt;&gt;""</formula>
    </cfRule>
  </conditionalFormatting>
  <conditionalFormatting sqref="H133">
    <cfRule type="expression" dxfId="20" priority="22" stopIfTrue="1">
      <formula>$A133&lt;&gt;""</formula>
    </cfRule>
  </conditionalFormatting>
  <conditionalFormatting sqref="G133">
    <cfRule type="expression" dxfId="19" priority="19" stopIfTrue="1">
      <formula>$A133&lt;&gt;""</formula>
    </cfRule>
  </conditionalFormatting>
  <conditionalFormatting sqref="G133">
    <cfRule type="expression" dxfId="18" priority="20" stopIfTrue="1">
      <formula>$A133&lt;&gt;""</formula>
    </cfRule>
  </conditionalFormatting>
  <conditionalFormatting sqref="G124:H124">
    <cfRule type="expression" dxfId="17" priority="18" stopIfTrue="1">
      <formula>$A124&lt;&gt;""</formula>
    </cfRule>
  </conditionalFormatting>
  <conditionalFormatting sqref="G120:H120">
    <cfRule type="expression" dxfId="16" priority="17" stopIfTrue="1">
      <formula>$A120&lt;&gt;""</formula>
    </cfRule>
  </conditionalFormatting>
  <conditionalFormatting sqref="G145">
    <cfRule type="expression" dxfId="15" priority="16" stopIfTrue="1">
      <formula>$A145&lt;&gt;""</formula>
    </cfRule>
  </conditionalFormatting>
  <conditionalFormatting sqref="H145">
    <cfRule type="expression" dxfId="14" priority="15" stopIfTrue="1">
      <formula>$A145&lt;&gt;""</formula>
    </cfRule>
  </conditionalFormatting>
  <conditionalFormatting sqref="A146:F147 I146:J147">
    <cfRule type="expression" dxfId="13" priority="14" stopIfTrue="1">
      <formula>$A146&lt;&gt;""</formula>
    </cfRule>
  </conditionalFormatting>
  <conditionalFormatting sqref="G146">
    <cfRule type="expression" dxfId="12" priority="13" stopIfTrue="1">
      <formula>$A146&lt;&gt;""</formula>
    </cfRule>
  </conditionalFormatting>
  <conditionalFormatting sqref="H146">
    <cfRule type="expression" dxfId="11" priority="12" stopIfTrue="1">
      <formula>$A146&lt;&gt;""</formula>
    </cfRule>
  </conditionalFormatting>
  <conditionalFormatting sqref="G147">
    <cfRule type="expression" dxfId="10" priority="11" stopIfTrue="1">
      <formula>$A147&lt;&gt;""</formula>
    </cfRule>
  </conditionalFormatting>
  <conditionalFormatting sqref="H147">
    <cfRule type="expression" dxfId="9" priority="10" stopIfTrue="1">
      <formula>$A147&lt;&gt;""</formula>
    </cfRule>
  </conditionalFormatting>
  <conditionalFormatting sqref="A148:C148">
    <cfRule type="expression" dxfId="8" priority="7" stopIfTrue="1">
      <formula>$A148&lt;&gt;""</formula>
    </cfRule>
  </conditionalFormatting>
  <conditionalFormatting sqref="B148:C148">
    <cfRule type="expression" dxfId="7" priority="8" stopIfTrue="1">
      <formula>$A148&lt;&gt;""</formula>
    </cfRule>
  </conditionalFormatting>
  <conditionalFormatting sqref="J148">
    <cfRule type="expression" dxfId="6" priority="9" stopIfTrue="1">
      <formula>$A148&lt;&gt;""</formula>
    </cfRule>
  </conditionalFormatting>
  <conditionalFormatting sqref="D148">
    <cfRule type="expression" dxfId="5" priority="6" stopIfTrue="1">
      <formula>$A148&lt;&gt;""</formula>
    </cfRule>
  </conditionalFormatting>
  <conditionalFormatting sqref="A150:E150">
    <cfRule type="expression" dxfId="4" priority="5" stopIfTrue="1">
      <formula>$A150&lt;&gt;""</formula>
    </cfRule>
  </conditionalFormatting>
  <conditionalFormatting sqref="J150">
    <cfRule type="expression" dxfId="3" priority="2" stopIfTrue="1">
      <formula>$A150&lt;&gt;""</formula>
    </cfRule>
  </conditionalFormatting>
  <conditionalFormatting sqref="G150:H150">
    <cfRule type="expression" dxfId="2" priority="4" stopIfTrue="1">
      <formula>$A150&lt;&gt;""</formula>
    </cfRule>
  </conditionalFormatting>
  <conditionalFormatting sqref="F150">
    <cfRule type="expression" dxfId="1" priority="3" stopIfTrue="1">
      <formula>$A150&lt;&gt;""</formula>
    </cfRule>
  </conditionalFormatting>
  <conditionalFormatting sqref="I150">
    <cfRule type="expression" dxfId="0" priority="1" stopIfTrue="1">
      <formula>$A150&lt;&gt;""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3.2"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2"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3.2"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0.399999999999999"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3.2" x14ac:dyDescent="0.2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3.2" x14ac:dyDescent="0.2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3.2" x14ac:dyDescent="0.2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3.2" x14ac:dyDescent="0.2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3.2" x14ac:dyDescent="0.2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3.2" x14ac:dyDescent="0.2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3.2" x14ac:dyDescent="0.2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3.2" x14ac:dyDescent="0.2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2" x14ac:dyDescent="0.2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3.2" x14ac:dyDescent="0.2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3.2" x14ac:dyDescent="0.2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ref="A2:P68">
    <sortCondition ref="B2:B68"/>
  </sortState>
  <hyperlinks>
    <hyperlink ref="G88" r:id="rId1"/>
    <hyperlink ref="G152" r:id="rId2"/>
    <hyperlink ref="G167" r:id="rId3"/>
    <hyperlink ref="H167" r:id="rId4"/>
    <hyperlink ref="H184" r:id="rId5"/>
    <hyperlink ref="H60" r:id="rId6" display="info@mammal.sk; "/>
    <hyperlink ref="H179" r:id="rId7"/>
    <hyperlink ref="H88" r:id="rId8"/>
    <hyperlink ref="G237" r:id="rId9"/>
    <hyperlink ref="H237" r:id="rId10"/>
    <hyperlink ref="H151" r:id="rId11"/>
    <hyperlink ref="H95" r:id="rId12"/>
    <hyperlink ref="G227" r:id="rId13"/>
    <hyperlink ref="H227" r:id="rId14"/>
    <hyperlink ref="G176" r:id="rId15"/>
    <hyperlink ref="H122" r:id="rId16"/>
    <hyperlink ref="H110" r:id="rId17"/>
    <hyperlink ref="G122" r:id="rId18"/>
    <hyperlink ref="H166" r:id="rId19" display="jkolozsy@gmail.com"/>
    <hyperlink ref="G20" r:id="rId20"/>
    <hyperlink ref="H20" r:id="rId21"/>
    <hyperlink ref="G33" r:id="rId22"/>
    <hyperlink ref="G225" r:id="rId23"/>
    <hyperlink ref="G130" r:id="rId24"/>
    <hyperlink ref="G129" r:id="rId25"/>
    <hyperlink ref="H129" r:id="rId26"/>
    <hyperlink ref="G38" r:id="rId27"/>
    <hyperlink ref="G213" r:id="rId28"/>
    <hyperlink ref="H213" r:id="rId29"/>
    <hyperlink ref="G50" r:id="rId30"/>
    <hyperlink ref="G51" r:id="rId31"/>
    <hyperlink ref="G69" r:id="rId32"/>
    <hyperlink ref="G74" r:id="rId33"/>
    <hyperlink ref="G81" r:id="rId34"/>
    <hyperlink ref="G82" r:id="rId35"/>
    <hyperlink ref="G84" r:id="rId36"/>
    <hyperlink ref="G185" r:id="rId37"/>
    <hyperlink ref="G190" r:id="rId38"/>
    <hyperlink ref="G217" r:id="rId39"/>
    <hyperlink ref="G219" r:id="rId40"/>
    <hyperlink ref="G220" r:id="rId41"/>
    <hyperlink ref="G221" r:id="rId42"/>
    <hyperlink ref="G228" r:id="rId43"/>
    <hyperlink ref="G233" r:id="rId44"/>
    <hyperlink ref="H114"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8" t="str">
        <f>Spolu!C3&amp;", "&amp;Spolu!C6</f>
        <v>Slovenský zväz vodného lyžovania a wakeboardingu, Garbiarska 5, Košice, 040 01</v>
      </c>
      <c r="B1" s="388"/>
      <c r="C1" s="38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9" t="s">
        <v>1251</v>
      </c>
      <c r="F3" s="390"/>
      <c r="N3" s="137" t="str">
        <f t="shared" si="0"/>
        <v>c - príspevok Slovenskému paralympijskému výboru</v>
      </c>
      <c r="O3" s="137" t="s">
        <v>343</v>
      </c>
      <c r="P3" s="137" t="s">
        <v>344</v>
      </c>
    </row>
    <row r="4" spans="1:16" ht="45.75" customHeight="1" x14ac:dyDescent="0.25">
      <c r="E4" s="390"/>
      <c r="F4" s="390"/>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91" t="s">
        <v>1263</v>
      </c>
      <c r="B12" s="391"/>
      <c r="C12" s="39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9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92"/>
      <c r="C14" s="392"/>
      <c r="F14" s="141"/>
      <c r="N14" s="137" t="str">
        <f t="shared" si="0"/>
        <v>n - organizovanie významnej súťaže podľa § 55 ods. 1 písm. b)</v>
      </c>
      <c r="O14" s="137" t="s">
        <v>364</v>
      </c>
      <c r="P14" s="137" t="s">
        <v>1265</v>
      </c>
    </row>
    <row r="15" spans="1:16" ht="32.1" customHeight="1" thickBot="1" x14ac:dyDescent="0.3">
      <c r="A15" s="139" t="s">
        <v>1266</v>
      </c>
      <c r="B15" s="393" t="s">
        <v>1267</v>
      </c>
      <c r="C15" s="394"/>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30793203</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87" t="s">
        <v>1277</v>
      </c>
      <c r="C22" s="38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8" t="str">
        <f>Spolu!C3&amp;", "&amp;Spolu!C6</f>
        <v>Slovenský zväz vodného lyžovania a wakeboardingu, Garbiarska 5, Košice, 040 01</v>
      </c>
      <c r="B1" s="388"/>
      <c r="C1" s="38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9" t="s">
        <v>1251</v>
      </c>
      <c r="F3" s="390"/>
      <c r="N3" s="137" t="str">
        <f t="shared" si="0"/>
        <v>c - príspevok Slovenskému paralympijskému výboru</v>
      </c>
      <c r="O3" s="137" t="s">
        <v>343</v>
      </c>
      <c r="P3" s="137" t="str">
        <f>Spolu!B19</f>
        <v>príspevok Slovenskému paralympijskému výboru</v>
      </c>
    </row>
    <row r="4" spans="1:16" ht="45.75" customHeight="1" x14ac:dyDescent="0.25">
      <c r="E4" s="390"/>
      <c r="F4" s="390"/>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91" t="s">
        <v>1282</v>
      </c>
      <c r="B12" s="391"/>
      <c r="C12" s="391"/>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9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92"/>
      <c r="C13" s="392"/>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93" t="s">
        <v>1284</v>
      </c>
      <c r="C14" s="394"/>
      <c r="F14" s="311"/>
      <c r="N14" s="137" t="str">
        <f t="shared" si="0"/>
        <v xml:space="preserve">n - </v>
      </c>
      <c r="O14" s="137" t="s">
        <v>364</v>
      </c>
    </row>
    <row r="15" spans="1:16" ht="34.35" customHeight="1" x14ac:dyDescent="0.25">
      <c r="A15" s="139" t="s">
        <v>1285</v>
      </c>
      <c r="B15" s="393"/>
      <c r="C15" s="394"/>
      <c r="F15" s="396"/>
      <c r="N15" s="137" t="str">
        <f t="shared" si="0"/>
        <v xml:space="preserve">o - </v>
      </c>
      <c r="O15" s="137" t="s">
        <v>365</v>
      </c>
    </row>
    <row r="16" spans="1:16" x14ac:dyDescent="0.25">
      <c r="A16" s="139" t="s">
        <v>1269</v>
      </c>
      <c r="B16" s="142">
        <f>F8</f>
        <v>0</v>
      </c>
      <c r="C16" s="137"/>
      <c r="F16" s="396"/>
      <c r="N16" s="137" t="str">
        <f t="shared" si="0"/>
        <v xml:space="preserve">p - </v>
      </c>
      <c r="O16" s="137" t="s">
        <v>366</v>
      </c>
    </row>
    <row r="17" spans="1:16" ht="32.1" customHeight="1" x14ac:dyDescent="0.25">
      <c r="A17" s="139" t="s">
        <v>1272</v>
      </c>
      <c r="B17" s="142">
        <f>F9</f>
        <v>0</v>
      </c>
      <c r="C17" s="137"/>
      <c r="F17" s="396"/>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30793203</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95" t="s">
        <v>1277</v>
      </c>
      <c r="C24" s="39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97" t="s">
        <v>1290</v>
      </c>
      <c r="B2" s="397"/>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purl.org/dc/elements/1.1/"/>
    <ds:schemaRef ds:uri="6bdf28ae-65c4-4f6e-bc50-9bbd2c60ae30"/>
    <ds:schemaRef ds:uri="http://schemas.microsoft.com/office/2006/metadata/propertie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Denisa Oravcova</cp:lastModifiedBy>
  <cp:revision/>
  <cp:lastPrinted>2025-01-23T13:30:36Z</cp:lastPrinted>
  <dcterms:created xsi:type="dcterms:W3CDTF">2017-02-20T06:20:12Z</dcterms:created>
  <dcterms:modified xsi:type="dcterms:W3CDTF">2026-04-13T16:26:33Z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