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ento_zošit" defaultThemeVersion="124226"/>
  <mc:AlternateContent xmlns:mc="http://schemas.openxmlformats.org/markup-compatibility/2006">
    <mc:Choice Requires="x15">
      <x15ac:absPath xmlns:x15ac="http://schemas.microsoft.com/office/spreadsheetml/2010/11/ac" url="https://d.docs.live.net/e18f0c0609c0f4ac/Documents/SBF/SBF/Ministerstvo/Priebežné čerpanie a vyúčtovanie 2025/"/>
    </mc:Choice>
  </mc:AlternateContent>
  <xr:revisionPtr revIDLastSave="943" documentId="8_{2A33A6FE-1ACE-4949-8A74-026DA7AC130C}" xr6:coauthVersionLast="47" xr6:coauthVersionMax="47" xr10:uidLastSave="{AB38D978-BF5A-7440-ACA4-FBBD94B10055}"/>
  <bookViews>
    <workbookView xWindow="0" yWindow="680" windowWidth="29400" windowHeight="16840" activeTab="4" xr2:uid="{EC8A2856-8220-4009-B1AF-87C99018A1F0}"/>
  </bookViews>
  <sheets>
    <sheet name="Usmernenie" sheetId="5" r:id="rId1"/>
    <sheet name="Príklady" sheetId="7" r:id="rId2"/>
    <sheet name="Príjmy" sheetId="6" r:id="rId3"/>
    <sheet name="Spolu" sheetId="9" r:id="rId4"/>
    <sheet name="Doklady" sheetId="4" r:id="rId5"/>
    <sheet name="Adr" sheetId="2"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Doklady!$A$100:$J$302</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1" l="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rgb="FF000000"/>
            <rFont val="Tahoma"/>
            <family val="2"/>
            <charset val="238"/>
          </rPr>
          <t xml:space="preserve">Číslo originálneho (externého) účtovného dokladu
</t>
        </r>
        <r>
          <rPr>
            <b/>
            <sz val="8"/>
            <color rgb="FF000000"/>
            <rFont val="Tahoma"/>
            <family val="2"/>
            <charset val="238"/>
          </rPr>
          <t xml:space="preserve">
</t>
        </r>
        <r>
          <rPr>
            <sz val="8"/>
            <color rgb="FF000000"/>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<sst xmlns="http://schemas.openxmlformats.org/spreadsheetml/2006/main" count="3690" uniqueCount="2156">
  <si>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</si>
  <si>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</si>
  <si>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</si>
  <si>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</si>
  <si>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</si>
  <si>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</si>
  <si>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</si>
  <si>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</si>
  <si>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</si>
  <si>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</si>
  <si>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</si>
  <si>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</si>
  <si>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</si>
  <si>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</si>
  <si>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</si>
  <si>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</si>
  <si>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</si>
  <si>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</si>
  <si>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</si>
  <si>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</si>
  <si>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</si>
  <si>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</si>
  <si>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</si>
  <si>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</si>
  <si>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</si>
  <si>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</si>
  <si>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</si>
  <si>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</si>
  <si>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</si>
  <si>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</si>
  <si>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</si>
  <si>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</si>
  <si>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</si>
  <si>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</si>
  <si>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</si>
  <si>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</si>
  <si>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</si>
  <si>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</si>
  <si>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</si>
  <si>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</si>
  <si>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</si>
  <si>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</si>
  <si>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</si>
  <si>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</si>
  <si>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</si>
  <si>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</si>
  <si>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</si>
  <si>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</si>
  <si>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</si>
  <si>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</si>
  <si>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</si>
  <si>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</si>
  <si>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</si>
  <si>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</si>
  <si>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</si>
  <si>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</si>
  <si>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</si>
  <si>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</si>
  <si>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</si>
  <si>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</si>
  <si>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</si>
  <si>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</si>
  <si>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</si>
  <si>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</si>
  <si>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</si>
  <si>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</si>
  <si>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</si>
  <si>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</si>
  <si>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</si>
  <si>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</si>
  <si>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</si>
  <si>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</si>
  <si>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</si>
  <si>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</si>
  <si>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</si>
  <si>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</si>
  <si>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</si>
  <si>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</si>
  <si>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</si>
  <si>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</si>
  <si>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</si>
  <si>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</si>
  <si>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</si>
  <si>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</si>
  <si>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</si>
  <si>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</si>
  <si>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</si>
  <si>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</si>
  <si>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</si>
  <si>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</si>
  <si>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</si>
  <si>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</si>
  <si>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</si>
  <si>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</si>
  <si>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</si>
  <si>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</si>
  <si>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</si>
  <si>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</si>
  <si>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</si>
  <si>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</si>
  <si>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</si>
  <si>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</si>
  <si>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</si>
  <si>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</si>
  <si>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</si>
  <si>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</si>
  <si>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</si>
  <si>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</si>
  <si>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</si>
  <si>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</si>
  <si>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</si>
  <si>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</si>
  <si>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</si>
  <si>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</si>
  <si>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</si>
  <si>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</si>
  <si>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</si>
  <si>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</si>
  <si>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</si>
  <si>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</si>
  <si>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</si>
  <si>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</si>
  <si>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</si>
  <si>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</si>
  <si>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</si>
  <si>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</si>
  <si>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</si>
  <si>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</si>
  <si>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</si>
  <si>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</si>
  <si>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</si>
  <si>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</si>
  <si>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</si>
  <si>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</si>
  <si>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</si>
  <si>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</si>
  <si>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</si>
  <si>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</si>
  <si>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</si>
  <si>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</si>
  <si>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</si>
  <si>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</si>
  <si>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</si>
  <si>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</si>
  <si>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</si>
  <si>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</si>
  <si>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</si>
  <si>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</si>
  <si>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</si>
  <si>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</si>
  <si>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</si>
  <si>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</si>
  <si>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</si>
  <si>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</si>
  <si>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</si>
  <si>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</si>
  <si>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</si>
  <si>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</si>
  <si>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</si>
  <si>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</si>
  <si>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</si>
  <si>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</si>
  <si>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</si>
  <si>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</si>
  <si>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</si>
  <si>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</si>
  <si>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</si>
  <si>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</si>
  <si>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</si>
  <si>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</si>
  <si>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</si>
  <si>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</si>
  <si>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</si>
  <si>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</si>
  <si>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</si>
  <si>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</si>
  <si>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</si>
  <si>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</si>
  <si>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</si>
  <si>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</si>
  <si>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</si>
  <si>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</si>
  <si>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</si>
  <si>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</si>
  <si>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</si>
  <si>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</si>
  <si>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</si>
  <si>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</si>
  <si>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</si>
  <si>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</si>
  <si>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</si>
  <si>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</si>
  <si>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</si>
  <si>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</si>
  <si>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</si>
  <si>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</si>
  <si>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</si>
  <si>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</si>
  <si>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</si>
  <si>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</si>
  <si>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</si>
  <si>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</si>
  <si>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</si>
  <si>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</si>
  <si>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</si>
  <si>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</si>
  <si>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</si>
  <si>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</si>
  <si>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</si>
  <si>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</si>
  <si>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</si>
  <si>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</si>
  <si>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</si>
  <si>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</si>
  <si>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</si>
  <si>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</si>
  <si>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</si>
  <si>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</si>
  <si>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</si>
  <si>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</si>
  <si>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</si>
  <si>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</si>
  <si>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</si>
  <si>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</si>
  <si>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</si>
  <si>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</si>
  <si>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</si>
  <si>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</si>
  <si>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</si>
  <si>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</si>
  <si>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</si>
  <si>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</si>
  <si>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</si>
  <si>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</si>
  <si>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</si>
  <si>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</si>
  <si>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</si>
  <si>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</si>
  <si>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</si>
  <si>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</si>
  <si>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</si>
  <si>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</si>
  <si>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</si>
  <si>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</si>
  <si>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</si>
  <si>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</si>
  <si>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</si>
  <si>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</si>
  <si>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</si>
  <si>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</si>
  <si>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</si>
  <si>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</si>
  <si>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</si>
  <si>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</si>
  <si>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</si>
  <si>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</si>
  <si>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</si>
  <si>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</si>
  <si>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</si>
  <si>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</si>
  <si>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</si>
  <si>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</si>
  <si>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</si>
  <si>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</si>
  <si>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</si>
  <si>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</si>
  <si>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</si>
  <si>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</si>
  <si>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</si>
  <si>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</si>
  <si>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</si>
  <si>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</si>
  <si>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</si>
  <si>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</si>
  <si>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</si>
  <si>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</si>
  <si>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</si>
  <si>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</si>
  <si>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</si>
  <si>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</si>
  <si>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</si>
  <si>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</si>
  <si>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</si>
  <si>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</si>
  <si>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</si>
  <si>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</si>
  <si>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</si>
  <si>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</si>
  <si>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</si>
  <si>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</si>
  <si>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</si>
  <si>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</si>
  <si>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</si>
  <si>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</si>
  <si>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</si>
  <si>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</si>
  <si>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</si>
  <si>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</si>
  <si>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</si>
  <si>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</si>
  <si>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</si>
  <si>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</si>
  <si>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</si>
  <si>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</si>
  <si>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</si>
  <si>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</si>
  <si>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</si>
  <si>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</si>
  <si>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</si>
  <si>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</si>
  <si>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</si>
  <si>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</si>
  <si>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</si>
  <si>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</si>
  <si>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</si>
  <si>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</si>
  <si>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</si>
  <si>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</si>
  <si>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</si>
  <si>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</si>
  <si>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</si>
  <si>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</si>
  <si>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</si>
  <si>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</si>
  <si>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</si>
  <si>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</si>
  <si>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</si>
  <si>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</si>
  <si>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</si>
  <si>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</si>
  <si>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</si>
  <si>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</si>
  <si>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</si>
  <si>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</si>
  <si>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</si>
  <si>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</si>
  <si>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</si>
  <si>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</si>
  <si>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</si>
  <si>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</si>
  <si>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</si>
  <si>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</si>
  <si>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</si>
  <si>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</si>
  <si>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</si>
  <si>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</si>
  <si>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</si>
  <si>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</si>
  <si>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</si>
  <si>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</si>
  <si>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</si>
  <si>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</si>
  <si>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</si>
  <si>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</si>
  <si>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</si>
  <si>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</si>
  <si>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</si>
  <si>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</si>
  <si>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</si>
  <si>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</si>
  <si>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</si>
  <si>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</si>
  <si>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</si>
  <si>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</si>
  <si>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</si>
  <si>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</si>
  <si>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</si>
  <si>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</si>
  <si>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</si>
  <si>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</si>
  <si>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</si>
  <si>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</si>
  <si>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</si>
  <si>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</si>
  <si>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</si>
  <si>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</si>
  <si>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</si>
  <si>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</si>
  <si>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</si>
  <si>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</si>
  <si>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</si>
  <si>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</si>
  <si>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</si>
  <si>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</si>
  <si>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</si>
  <si>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</si>
  <si>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</si>
  <si>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</si>
  <si>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</si>
  <si>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</si>
  <si>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</si>
  <si>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</si>
  <si>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</si>
  <si>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</si>
  <si>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</si>
  <si>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</si>
  <si>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</si>
  <si>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</si>
  <si>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</si>
  <si>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</si>
  <si>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</si>
  <si>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</si>
  <si>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</si>
  <si>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</si>
  <si>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</si>
  <si>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</si>
  <si>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</si>
  <si>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</si>
  <si>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</si>
  <si>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</si>
  <si>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</si>
  <si>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</si>
  <si>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</si>
  <si>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</si>
  <si>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</si>
  <si>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</si>
  <si>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</si>
  <si>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</si>
  <si>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</si>
  <si>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</si>
  <si>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</si>
  <si>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</si>
  <si>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</si>
  <si>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</si>
  <si>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</si>
  <si>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</si>
  <si>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</si>
  <si>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</si>
  <si>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</si>
  <si>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</si>
  <si>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</si>
  <si>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</si>
  <si>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</si>
  <si>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</si>
  <si>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</si>
  <si>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</si>
  <si>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</si>
  <si>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</si>
  <si>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</si>
  <si>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</si>
  <si>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</si>
  <si>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</si>
  <si>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</si>
  <si>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</si>
  <si>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</si>
  <si>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</si>
  <si>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</si>
  <si>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</si>
  <si>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</si>
  <si>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</si>
  <si>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</si>
  <si>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</si>
  <si>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</si>
  <si>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</si>
  <si>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</si>
  <si>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</si>
  <si>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</si>
  <si>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</si>
  <si>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</si>
  <si>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</si>
  <si>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</si>
  <si>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</si>
  <si>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</si>
  <si>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</si>
  <si>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</si>
  <si>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</si>
  <si>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</si>
  <si>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</si>
  <si>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</si>
  <si>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</si>
  <si>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</si>
  <si>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</si>
  <si>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</si>
  <si>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</si>
  <si>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</si>
  <si>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</si>
  <si>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</si>
  <si>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</si>
  <si>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</si>
  <si>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</si>
  <si>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</si>
  <si>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</si>
  <si>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</si>
  <si>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</si>
  <si>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</si>
  <si>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</si>
  <si>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</si>
  <si>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</si>
  <si>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</si>
  <si>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</si>
  <si>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</si>
  <si>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</si>
  <si>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</si>
  <si>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</si>
  <si>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</si>
  <si>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</si>
  <si>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</si>
  <si>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</si>
  <si>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</si>
  <si>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</si>
  <si>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</si>
  <si>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</si>
  <si>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</si>
  <si>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</si>
  <si>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</si>
  <si>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</si>
  <si>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</si>
  <si>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</si>
  <si>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</si>
  <si>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</si>
  <si>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</si>
  <si>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</si>
  <si>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</si>
  <si>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</si>
  <si>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</si>
  <si>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</si>
  <si>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</si>
  <si>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</si>
  <si>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</si>
  <si>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</si>
  <si>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</si>
  <si>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</si>
  <si>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</si>
  <si>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</si>
  <si>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</si>
  <si>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</si>
  <si>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</si>
  <si>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</si>
  <si>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</si>
  <si>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</si>
  <si>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</si>
  <si>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</si>
  <si>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</si>
  <si>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</si>
  <si>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</si>
  <si>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</si>
  <si>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</si>
  <si>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</si>
  <si>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</si>
  <si>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</si>
  <si>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</si>
  <si>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</si>
  <si>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</si>
  <si>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</si>
  <si>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</si>
  <si>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</si>
  <si>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</si>
  <si>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</si>
  <si>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</si>
  <si>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</si>
  <si>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</si>
  <si>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</si>
  <si>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</si>
  <si>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</si>
  <si>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</si>
  <si>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</si>
  <si>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</si>
  <si>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</si>
  <si>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</si>
  <si>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</si>
  <si>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</si>
  <si>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</si>
  <si>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</si>
  <si>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</si>
  <si>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</si>
  <si>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</si>
  <si>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</si>
  <si>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</si>
  <si>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</si>
  <si>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</si>
  <si>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</si>
  <si>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</si>
  <si>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</si>
  <si>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</si>
  <si>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</si>
  <si>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</si>
  <si>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</si>
  <si>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</si>
  <si>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</si>
  <si>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</si>
  <si>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</si>
  <si>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</si>
  <si>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</si>
  <si>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</si>
  <si>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</si>
  <si>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</si>
  <si>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</si>
  <si>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</si>
  <si>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</si>
  <si>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</si>
  <si>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</si>
  <si>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</si>
  <si>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</si>
  <si>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</si>
  <si>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</si>
  <si>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</si>
  <si>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</si>
  <si>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</si>
  <si>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</si>
  <si>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</si>
  <si>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</si>
  <si>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</si>
  <si>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</si>
  <si>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</si>
  <si>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</si>
  <si>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</si>
  <si>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</si>
  <si>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</si>
  <si>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</si>
  <si>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</si>
  <si>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</si>
  <si>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</si>
  <si>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</si>
  <si>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</si>
  <si>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</si>
  <si>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</si>
  <si>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</si>
  <si>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</si>
  <si>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</si>
  <si>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</si>
  <si>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</si>
  <si>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</si>
  <si>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</si>
  <si>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</si>
  <si>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</si>
  <si>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</si>
  <si>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</si>
  <si>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</si>
  <si>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</si>
  <si>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</si>
  <si>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</si>
  <si>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</si>
  <si>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</si>
  <si>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</si>
  <si>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</si>
  <si>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</si>
  <si>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</si>
  <si>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</si>
  <si>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</si>
  <si>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</si>
  <si>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</si>
  <si>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</si>
  <si>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</si>
  <si>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</si>
  <si>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</si>
  <si>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</si>
  <si>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</si>
  <si>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</si>
  <si>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</si>
  <si>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</si>
  <si>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</si>
  <si>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</si>
  <si>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</si>
  <si>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</si>
  <si>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</si>
  <si>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</si>
  <si>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</si>
  <si>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</si>
  <si>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</si>
  <si>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</si>
  <si>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</si>
  <si>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</si>
  <si>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</si>
  <si>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</si>
  <si>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</si>
  <si>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</si>
  <si>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</si>
  <si>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</si>
  <si>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</si>
  <si>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</si>
  <si>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</si>
  <si>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</si>
  <si>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</si>
  <si>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</si>
  <si>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</si>
  <si>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</si>
  <si>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</si>
  <si>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</si>
  <si>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</si>
  <si>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</si>
  <si>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</si>
  <si>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</si>
  <si>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</si>
  <si>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</si>
  <si>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</si>
  <si>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</si>
  <si>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</si>
  <si>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</si>
  <si>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</si>
  <si>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</si>
  <si>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</si>
  <si>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</si>
  <si>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</si>
  <si>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</si>
  <si>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</si>
  <si>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</si>
  <si>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</si>
  <si>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</si>
  <si>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</si>
  <si>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</si>
  <si>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</si>
  <si>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</si>
  <si>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</si>
  <si>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</si>
  <si>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</si>
  <si>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</si>
  <si>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</si>
  <si>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</si>
  <si>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</si>
  <si>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</si>
  <si>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</si>
  <si>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</si>
  <si>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</si>
  <si>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</si>
  <si>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</si>
  <si>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</si>
  <si>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</si>
  <si>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</si>
  <si>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</si>
  <si>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</si>
  <si>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</si>
  <si>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</si>
  <si>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</si>
  <si>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</si>
  <si>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</si>
  <si>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</si>
  <si>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</si>
  <si>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</si>
  <si>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</si>
  <si>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</si>
  <si>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</si>
  <si>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</si>
  <si>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</si>
  <si>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</si>
  <si>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</si>
  <si>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</si>
  <si>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</si>
  <si>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</si>
  <si>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</si>
  <si>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</si>
  <si>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</si>
  <si>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</si>
  <si>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</si>
  <si>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</si>
  <si>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</si>
  <si>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</si>
  <si>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</si>
  <si>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</si>
  <si>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</si>
  <si>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</si>
  <si>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</si>
  <si>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</si>
  <si>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</si>
  <si>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</si>
  <si>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</si>
  <si>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</si>
  <si>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</si>
  <si>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</si>
  <si>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</si>
  <si>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</si>
  <si>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</si>
  <si>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</si>
  <si>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</si>
  <si>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</si>
  <si>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</si>
  <si>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</si>
  <si>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</si>
  <si>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</si>
  <si>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</si>
  <si>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</si>
  <si>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</si>
  <si>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</si>
  <si>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</si>
  <si>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</si>
  <si>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</si>
  <si>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</si>
  <si>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</si>
  <si>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</si>
  <si>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</si>
  <si>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</si>
  <si>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</si>
  <si>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</si>
  <si>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</si>
  <si>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</si>
  <si>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</si>
  <si>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</si>
  <si>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</si>
  <si>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</si>
  <si>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</si>
  <si>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</si>
  <si>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</si>
  <si>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</si>
  <si>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</si>
  <si>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</si>
  <si>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</si>
  <si>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</si>
  <si>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</si>
  <si>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</si>
  <si>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</si>
  <si>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</si>
  <si>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</si>
  <si>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</si>
  <si>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</si>
  <si>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</si>
  <si>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</si>
  <si>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</si>
  <si>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</si>
  <si>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</si>
  <si>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</si>
  <si>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</si>
  <si>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</si>
  <si>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</si>
  <si>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</si>
  <si>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</si>
  <si>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</si>
  <si>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</si>
  <si>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</si>
  <si>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</si>
  <si>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</si>
  <si>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</si>
  <si>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</si>
  <si>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</si>
  <si>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</si>
  <si>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</si>
  <si>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</si>
  <si>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</si>
  <si>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</si>
  <si>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</si>
  <si>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</si>
  <si>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</si>
  <si>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</si>
  <si>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</si>
  <si>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</si>
  <si>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</si>
  <si>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</si>
  <si>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</si>
  <si>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</si>
  <si>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</si>
  <si>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</si>
  <si>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</si>
  <si>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</si>
  <si>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</si>
  <si>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</si>
  <si>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</si>
  <si>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</si>
  <si>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</si>
  <si>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</si>
  <si>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</si>
  <si>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</si>
  <si>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</si>
  <si>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</si>
  <si>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</si>
  <si>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</si>
  <si>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</si>
  <si>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</si>
  <si>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</si>
  <si>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</si>
  <si>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</si>
  <si>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</si>
  <si>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</si>
  <si>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</si>
  <si>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</si>
  <si>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</si>
  <si>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</si>
  <si>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</si>
  <si>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</si>
  <si>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</si>
  <si>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</si>
  <si>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</si>
  <si>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</si>
  <si>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</si>
  <si>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</si>
  <si>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</si>
  <si>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</si>
  <si>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</si>
  <si>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</si>
  <si>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</si>
  <si>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</si>
  <si>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</si>
  <si>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</si>
  <si>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</si>
  <si>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</si>
  <si>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</si>
  <si>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</si>
  <si>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</si>
  <si>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</si>
  <si>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</si>
  <si>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</si>
  <si>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</si>
  <si>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</si>
  <si>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</si>
  <si>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</si>
  <si>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</si>
  <si>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</si>
  <si>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</si>
  <si>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</si>
  <si>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</si>
  <si>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</si>
  <si>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</si>
  <si>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</si>
  <si>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</si>
  <si>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</si>
  <si>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</si>
  <si>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</si>
  <si>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</si>
  <si>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</si>
  <si>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</si>
  <si>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</si>
  <si>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</si>
  <si>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</si>
  <si>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</si>
  <si>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</si>
  <si>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</si>
  <si>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</si>
  <si>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</si>
  <si>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</si>
  <si>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</si>
  <si>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</si>
  <si>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</si>
  <si>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</si>
  <si>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</si>
  <si>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</si>
  <si>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</si>
  <si>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</si>
  <si>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</si>
  <si>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</si>
  <si>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</si>
  <si>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</si>
  <si>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</si>
  <si>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</si>
  <si>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</si>
  <si>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</si>
  <si>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</si>
  <si>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</si>
  <si>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</si>
  <si>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</si>
  <si>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</si>
  <si>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</si>
  <si>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</si>
  <si>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</si>
  <si>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</si>
  <si>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</si>
  <si>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</si>
  <si>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</si>
  <si>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</si>
  <si>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</si>
  <si>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</si>
  <si>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</si>
  <si>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</si>
  <si>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</si>
  <si>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</si>
  <si>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</si>
  <si>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</si>
  <si>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</si>
  <si>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</si>
  <si>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</si>
  <si>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</si>
  <si>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</si>
  <si>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</si>
  <si>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</si>
  <si>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</si>
  <si>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</si>
  <si>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</si>
  <si>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</si>
  <si>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</si>
  <si>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</si>
  <si>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</si>
  <si>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</si>
  <si>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</si>
  <si>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</si>
  <si>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</si>
  <si>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</si>
  <si>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</si>
  <si>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</si>
  <si>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</si>
  <si>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</si>
  <si>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</si>
  <si>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</si>
  <si>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</si>
  <si>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</si>
  <si>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</si>
  <si>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</si>
  <si>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</si>
  <si>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</si>
  <si>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</si>
  <si>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</si>
  <si>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</si>
  <si>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</si>
  <si>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</si>
  <si>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</si>
  <si>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</si>
  <si>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</si>
  <si>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</si>
  <si>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</si>
  <si>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</si>
  <si>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</si>
  <si>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</si>
  <si>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</si>
  <si>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</si>
  <si>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</si>
  <si>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</si>
  <si>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</si>
  <si>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</si>
  <si>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</si>
  <si>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</si>
  <si>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</si>
  <si>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</si>
  <si>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</si>
  <si>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</si>
  <si>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</si>
  <si>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</si>
  <si>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</si>
  <si>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</si>
  <si>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</si>
  <si>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</si>
  <si>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</si>
  <si>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</si>
  <si>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</si>
  <si>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</si>
  <si>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</si>
  <si>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</si>
  <si>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</si>
  <si>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</si>
  <si>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</si>
  <si>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</si>
  <si>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</si>
  <si>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</si>
  <si>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</si>
  <si>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</si>
  <si>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</si>
  <si>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</si>
  <si>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</si>
  <si>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</si>
  <si>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</si>
  <si>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</si>
  <si>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</si>
  <si>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</si>
  <si>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</si>
  <si>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</si>
  <si>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</si>
  <si>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</si>
  <si>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</si>
  <si>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</si>
  <si>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</si>
  <si>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</si>
  <si>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</si>
  <si>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</si>
  <si>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</si>
  <si>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</si>
  <si>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</si>
  <si>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</si>
  <si>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</si>
  <si>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</si>
  <si>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</si>
  <si>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</si>
  <si>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</si>
  <si>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</si>
  <si>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</si>
  <si>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</si>
  <si>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</si>
  <si>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</si>
  <si>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</si>
  <si>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</si>
  <si>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</si>
  <si>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</si>
  <si>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</si>
  <si>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</si>
  <si>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</si>
  <si>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</si>
  <si>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</si>
  <si>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</si>
  <si>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</si>
  <si>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</si>
  <si>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</si>
  <si>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</si>
  <si>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</si>
  <si>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</si>
  <si>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</si>
  <si>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</si>
  <si>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</si>
  <si>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</si>
  <si>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</si>
  <si>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</si>
  <si>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</si>
  <si>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</si>
  <si>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</si>
  <si>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</si>
  <si>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</si>
  <si>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</si>
  <si>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</si>
  <si>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</si>
  <si>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</si>
  <si>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</si>
  <si>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</si>
  <si>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</si>
  <si>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</si>
  <si>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</si>
  <si>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</si>
  <si>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</si>
  <si>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</si>
  <si>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</si>
  <si>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</si>
  <si>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</si>
  <si>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</si>
  <si>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</si>
  <si>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</si>
  <si>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</si>
  <si>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</si>
  <si>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</si>
  <si>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</si>
  <si>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</si>
  <si>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</si>
  <si>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</si>
  <si>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</si>
  <si>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</si>
  <si>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</si>
  <si>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</si>
  <si>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</si>
  <si>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</si>
  <si>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</si>
  <si>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</si>
  <si>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</si>
  <si>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</si>
  <si>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</si>
  <si>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</si>
  <si>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</si>
  <si>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</si>
  <si>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</si>
  <si>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</si>
  <si>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</si>
  <si>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</si>
  <si>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</si>
  <si>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</si>
  <si>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</si>
  <si>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</si>
  <si>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</si>
  <si>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</si>
  <si>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</si>
  <si>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</si>
  <si>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</si>
  <si>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</si>
  <si>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</si>
  <si>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</si>
  <si>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</si>
  <si>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</si>
  <si>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</si>
  <si>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</si>
  <si>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</si>
  <si>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</si>
  <si>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</si>
  <si>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</si>
  <si>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</si>
  <si>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</si>
  <si>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</si>
  <si>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</si>
  <si>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</si>
  <si>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</si>
  <si>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</si>
  <si>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</si>
  <si>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</si>
  <si>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</si>
  <si>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</si>
  <si>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</si>
  <si>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</si>
  <si>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</si>
  <si>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</si>
  <si>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</si>
  <si>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</si>
  <si>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</si>
  <si>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</si>
  <si>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</si>
  <si>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</si>
  <si>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</si>
  <si>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</si>
  <si>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</si>
  <si>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</si>
  <si>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</si>
  <si>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</si>
  <si>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</si>
  <si>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</si>
  <si>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</si>
  <si>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</si>
  <si>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</si>
  <si>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</si>
  <si>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</si>
  <si>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</si>
  <si>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</si>
  <si>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</si>
  <si>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</si>
  <si>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</si>
  <si>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</si>
  <si>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</si>
  <si>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</si>
  <si>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</si>
  <si>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</si>
  <si>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</si>
  <si>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</si>
  <si>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</si>
  <si>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</si>
  <si>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</si>
  <si>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</si>
  <si>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</si>
  <si>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</si>
  <si>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</si>
  <si>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</si>
  <si>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</si>
  <si>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</si>
  <si>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</si>
  <si>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</si>
  <si>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</si>
  <si>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</si>
  <si>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</si>
  <si>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</si>
  <si>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</si>
  <si>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</si>
  <si>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</si>
  <si>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</si>
  <si>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</si>
  <si>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</si>
  <si>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</si>
  <si>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</si>
  <si>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</si>
  <si>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</si>
  <si>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</si>
  <si>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</si>
  <si>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</si>
  <si>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</si>
  <si>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</si>
  <si>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</si>
  <si>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</si>
  <si>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</si>
  <si>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</si>
  <si>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</si>
  <si>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</si>
  <si>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</si>
  <si>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</si>
  <si>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</si>
  <si>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</si>
  <si>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</si>
  <si>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</si>
  <si>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</si>
  <si>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</si>
  <si>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</si>
  <si>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</si>
  <si>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</si>
  <si>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</si>
  <si>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</si>
  <si>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</si>
  <si>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</si>
  <si>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</si>
  <si>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</si>
  <si>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</si>
  <si>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</si>
  <si>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</si>
  <si>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</si>
  <si>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</si>
  <si>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</si>
  <si>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</si>
  <si>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</si>
  <si>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</si>
  <si>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</si>
  <si>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</si>
  <si>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</si>
  <si>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</si>
  <si>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</si>
  <si>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</si>
  <si>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</si>
  <si>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</si>
  <si>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</si>
  <si>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</si>
  <si>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</si>
  <si>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</si>
  <si>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</si>
  <si>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</si>
  <si>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</si>
  <si>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</si>
  <si>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</si>
  <si>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</si>
  <si>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</si>
  <si>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</si>
  <si>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</si>
  <si>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</si>
  <si>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</si>
  <si>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</si>
  <si>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</si>
  <si>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</si>
  <si>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</si>
  <si>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</si>
  <si>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</si>
  <si>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</si>
  <si>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</si>
  <si>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</si>
  <si>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</si>
  <si>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</si>
  <si>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</si>
  <si>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</si>
  <si>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</si>
  <si>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</si>
  <si>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</si>
  <si>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</si>
  <si>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</si>
  <si>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</si>
  <si>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</si>
  <si>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</si>
  <si>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</si>
  <si>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</si>
  <si>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</si>
  <si>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</si>
  <si>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</si>
  <si>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</si>
  <si>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</si>
  <si>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</si>
  <si>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</si>
  <si>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</si>
  <si>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</si>
  <si>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</si>
  <si>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</si>
  <si>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</si>
  <si>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</si>
  <si>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</si>
  <si>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</si>
  <si>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</si>
  <si>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</si>
  <si>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</si>
  <si>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</si>
  <si>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</si>
  <si>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</si>
  <si>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</si>
  <si>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</si>
  <si>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</si>
  <si>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</si>
  <si>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</si>
  <si>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</si>
  <si>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</si>
  <si>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</si>
  <si>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</si>
  <si>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</si>
  <si>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</si>
  <si>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</si>
  <si>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</si>
  <si>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</si>
  <si>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</si>
  <si>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</si>
  <si>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</si>
  <si>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</si>
  <si>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</si>
  <si>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</si>
  <si>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</si>
  <si>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</si>
  <si>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</si>
  <si>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</si>
  <si>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</si>
  <si>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</si>
  <si>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</si>
  <si>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</si>
  <si>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</si>
  <si>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</si>
  <si>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</si>
  <si>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</si>
  <si>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</si>
  <si>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</si>
  <si>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</si>
  <si>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</si>
  <si>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</si>
  <si>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</si>
  <si>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</si>
  <si>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</si>
  <si>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</si>
  <si>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</si>
  <si>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</si>
  <si>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</si>
  <si>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</si>
  <si>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</si>
  <si>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</si>
  <si>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</si>
  <si>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</si>
  <si>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</si>
  <si>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</si>
  <si>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</si>
  <si>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</si>
  <si>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</si>
  <si>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</si>
  <si>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</si>
  <si>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</si>
  <si>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</si>
  <si>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</si>
  <si>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</si>
  <si>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</si>
  <si>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</si>
  <si>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</si>
  <si>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</si>
  <si>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</si>
  <si>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</si>
  <si>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</si>
  <si>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</si>
  <si>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</si>
  <si>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</si>
  <si>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</si>
  <si>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</si>
  <si>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</si>
  <si>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</si>
  <si>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</si>
  <si>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</si>
  <si>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</si>
  <si>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</si>
  <si>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</si>
  <si>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</si>
  <si>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</si>
  <si>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</si>
  <si>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</si>
  <si>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</si>
  <si>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</si>
  <si>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</si>
  <si>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</si>
  <si>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</si>
  <si>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</si>
  <si>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</si>
  <si>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</si>
  <si>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</si>
  <si>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</si>
  <si>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</si>
  <si>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</si>
  <si>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</si>
  <si>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</si>
  <si>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</si>
  <si>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</si>
  <si>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</si>
  <si>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</si>
  <si>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</si>
  <si>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</si>
  <si>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</si>
  <si>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</si>
  <si>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</si>
  <si>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</si>
  <si>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</si>
  <si>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</si>
  <si>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</si>
  <si>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</si>
  <si>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</si>
  <si>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</si>
  <si>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</si>
  <si>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</si>
  <si>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</si>
  <si>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</si>
  <si>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</si>
  <si>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</si>
  <si>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</si>
  <si>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</si>
  <si>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</si>
  <si>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</si>
  <si>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</si>
  <si>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</si>
  <si>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</si>
  <si>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</si>
  <si>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</si>
  <si>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</si>
  <si>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</si>
  <si>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</si>
  <si>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</si>
  <si>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</si>
  <si>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</si>
  <si>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</si>
  <si>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</si>
  <si>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</si>
  <si>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</si>
  <si>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</si>
  <si>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</si>
  <si>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</si>
  <si>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</si>
  <si>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</si>
  <si>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</si>
  <si>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</si>
  <si>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</si>
  <si>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</si>
  <si>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</si>
  <si>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</si>
  <si>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</si>
  <si>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</si>
  <si>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</si>
  <si>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</si>
  <si>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</si>
  <si>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</si>
  <si>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</si>
  <si>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</si>
  <si>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</si>
  <si>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</si>
  <si>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</si>
  <si>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</si>
  <si>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</si>
  <si>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</si>
  <si>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</si>
  <si>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</si>
  <si>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</si>
  <si>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</si>
  <si>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</si>
  <si>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</si>
  <si>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</si>
  <si>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</si>
  <si>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</si>
  <si>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</si>
  <si>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</si>
  <si>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</si>
  <si>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</si>
  <si>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</si>
  <si>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30250003</t>
  </si>
  <si>
    <t>Turnaj DRACULA CUP 15.-24.2.2025 tréneri: 4 rozhodca: 2 športovci: 18</t>
  </si>
  <si>
    <t>vreckové, trénerské a rozhodcovské odmeny a pod.</t>
  </si>
  <si>
    <t>IDX250020</t>
  </si>
  <si>
    <t>Organizovanie podujatia 3.kolo MLB 1.3.2025</t>
  </si>
  <si>
    <t>51865823</t>
  </si>
  <si>
    <t>B-Box Považská Bystrica</t>
  </si>
  <si>
    <t>IDX250021</t>
  </si>
  <si>
    <t>Michal Jurkovič, Dominik Pomsahár, Ľudovít Fischer, Ľuboš Krištof, Peter Jachman, Peter Bacskor</t>
  </si>
  <si>
    <t>IDX250022</t>
  </si>
  <si>
    <t>Rozhodcovia 3.kolo MLB 1.3.2025 RING B</t>
  </si>
  <si>
    <t>Zoltán Zachar, Ivan Vincenc, Pavol Trajlínek, Jozef Šefranko, Eva Prokopcová, Milan Strnad, Ján Brandejs</t>
  </si>
  <si>
    <t>40250032</t>
  </si>
  <si>
    <t>D-MD-295</t>
  </si>
  <si>
    <t>69th Bocskai Istvan Memorial turnaj 10.-16.3.2025</t>
  </si>
  <si>
    <t>18158108-2-42</t>
  </si>
  <si>
    <t>Magyar Okolvivo Szakszovetseg</t>
  </si>
  <si>
    <t>IDM250003</t>
  </si>
  <si>
    <t>2/2025</t>
  </si>
  <si>
    <t>Hrubé mzdy vyplatené zamestnancom vrátane odvodov zamestnávateľa
počet fyzických osôb 1
obdobie február 2025</t>
  </si>
  <si>
    <t>osoba 1</t>
  </si>
  <si>
    <t>40250031</t>
  </si>
  <si>
    <t>250100123</t>
  </si>
  <si>
    <t>Trutnov Open 7.-9.3.2025 ubytovanie</t>
  </si>
  <si>
    <t>17771421</t>
  </si>
  <si>
    <t>Brana Krkonos s.r.o.</t>
  </si>
  <si>
    <t>IDX250010</t>
  </si>
  <si>
    <t>Rozhodcovia 2.kolo MLB 15.2.2025 RING A Giraltovce</t>
  </si>
  <si>
    <t>Miroslav Kovaľ, Ivan Vincenc, Kamil Tatár, Marián Varchol, Jana Benčová, Bc.Peter Benčo</t>
  </si>
  <si>
    <t>IDX250011</t>
  </si>
  <si>
    <t>Rozhodcovia 2.kolo MLB 15.2.2025 RING B</t>
  </si>
  <si>
    <t>Marek Šupol, Martin Gajdoš, Martin Zajac ml., Blažej Szabo, Martin Zajac, Marcela Zajacová</t>
  </si>
  <si>
    <t>IDX250019</t>
  </si>
  <si>
    <t>CP NR-BA sústredenie Nitra 25.-28.2.2025 refundácia</t>
  </si>
  <si>
    <t>Pavol Hlavačka</t>
  </si>
  <si>
    <t>40250033</t>
  </si>
  <si>
    <t>5409606472</t>
  </si>
  <si>
    <t xml:space="preserve">Tlačiareň pre ŠTaMK SBF </t>
  </si>
  <si>
    <t>36562939</t>
  </si>
  <si>
    <t>Alza.sk s.r.o.</t>
  </si>
  <si>
    <t>40250029</t>
  </si>
  <si>
    <t>25/076</t>
  </si>
  <si>
    <t>Sústredenie ženy NR 25.-28.2.2025 Triebeľová, Ďuríková, Cherednychenko, Triebeľ, Todorov, Čavajdová + maďarská a talianská repre</t>
  </si>
  <si>
    <t>36528439</t>
  </si>
  <si>
    <t>Oko Centrum s.r.o.</t>
  </si>
  <si>
    <t>IDX250024</t>
  </si>
  <si>
    <t>2009</t>
  </si>
  <si>
    <t>Cestovné - mikrobus p.Chocholáčka</t>
  </si>
  <si>
    <t>35109386</t>
  </si>
  <si>
    <t>Alena Wolfová</t>
  </si>
  <si>
    <t>IDX250023</t>
  </si>
  <si>
    <t>3254</t>
  </si>
  <si>
    <t>Cestovné - mikrobus p.Jakubca</t>
  </si>
  <si>
    <t>00604381</t>
  </si>
  <si>
    <t>OMV Slovensko s.r.o.</t>
  </si>
  <si>
    <t>IDX2500</t>
  </si>
  <si>
    <t>Organizovanie podujatia 1.kolo MLB Holíč 1.2.2025</t>
  </si>
  <si>
    <t>42404371</t>
  </si>
  <si>
    <t>BC Holíč</t>
  </si>
  <si>
    <t>30250004</t>
  </si>
  <si>
    <t>Trutnov Open 7.-9.3.2025 tréneri: 3 rozhodca: 1 štartovné, trénerské, rozhodcovské, vreckové, diaľničné poplatky a i.</t>
  </si>
  <si>
    <t>TJ Lokomotiva Trutnov, z.s., Slovnaft a.s., Státní fond dopravní infrastruktury a i.</t>
  </si>
  <si>
    <t>IDX250025</t>
  </si>
  <si>
    <t>40250055</t>
  </si>
  <si>
    <t>7.ročník konferencie Psychológia v športe (účasť) A.Horný</t>
  </si>
  <si>
    <t>Slovenská asociácia športovej psychológie</t>
  </si>
  <si>
    <t>IDX250009</t>
  </si>
  <si>
    <t>FVT10250257</t>
  </si>
  <si>
    <t>Organizovanie podujatia 2.kolo MLB Giralt. 15.2.2025</t>
  </si>
  <si>
    <t>42385521</t>
  </si>
  <si>
    <t>MBK Giraltovce</t>
  </si>
  <si>
    <t>IDX250032</t>
  </si>
  <si>
    <t>Odmena za umiestnenie 5.m na MS žien Niš, SRB</t>
  </si>
  <si>
    <t>Tamara Kubalová</t>
  </si>
  <si>
    <t>IDX250031</t>
  </si>
  <si>
    <t>Odmena za umiestnenie 3.m na MS žien Niš, SRB</t>
  </si>
  <si>
    <t>Miroslava Jedináková</t>
  </si>
  <si>
    <t>IDX250029</t>
  </si>
  <si>
    <t>Cestovné pre rozhodcu na turnaj Bocskai, Debrecin 9.-16.3.2025</t>
  </si>
  <si>
    <t>JUDr. Radoslav Šimon, MPA</t>
  </si>
  <si>
    <t>40250034</t>
  </si>
  <si>
    <t>FV2516102755</t>
  </si>
  <si>
    <t>Kancelárske potreby - tonery pre ŠTaMK SBF</t>
  </si>
  <si>
    <t>36468924</t>
  </si>
  <si>
    <t>Camea SK s.r.o.</t>
  </si>
  <si>
    <t>40250036</t>
  </si>
  <si>
    <t>250104781</t>
  </si>
  <si>
    <t xml:space="preserve">Kanc.potreby </t>
  </si>
  <si>
    <t>34391509</t>
  </si>
  <si>
    <t>Slavomír Binčík - JUNIOR papier</t>
  </si>
  <si>
    <t>IDX250030</t>
  </si>
  <si>
    <t>Kongres World Boxing 23.3.2025 Praha</t>
  </si>
  <si>
    <t>IDX250027</t>
  </si>
  <si>
    <t>Rozhodcovia 4.kolo MLB 15.3.2025 RING A Martin</t>
  </si>
  <si>
    <t>Dominik Pomsahár, Ľuboš Krištof, Marek Šupol, Jozef Hrnčirík, Ivan Vincenc, Peter Jachman, Ján Brandejs</t>
  </si>
  <si>
    <t>IDX250028</t>
  </si>
  <si>
    <t>Rozhodcovia 4.kolo MLB 15.3.2025 RING B Martin</t>
  </si>
  <si>
    <t>Adrien Amcha, Milan Strnad, Bianka Mináriková, Branislav Piršč, Martin Zajac ml., Martin Zajac, Marcela Zajacová</t>
  </si>
  <si>
    <t>40250037</t>
  </si>
  <si>
    <t>250700236</t>
  </si>
  <si>
    <t>Rukavice pre rozhodcov SBF</t>
  </si>
  <si>
    <t>44078145</t>
  </si>
  <si>
    <t>TT Pharma s.r.o.</t>
  </si>
  <si>
    <t>30250005</t>
  </si>
  <si>
    <t>MS žien Niš, Srbsko 6.-17.3.2025 tréneri: 4 športovkyne: 4</t>
  </si>
  <si>
    <t>Slovnaft a.s., Hirig Kft., OMV Hungaria, Coral SRB d.o.o., vreckové, a pod.</t>
  </si>
  <si>
    <t>40250038</t>
  </si>
  <si>
    <t>DLaF 150-25-00895</t>
  </si>
  <si>
    <t>Kancelárske potreby</t>
  </si>
  <si>
    <t>FaxCopy a.s.</t>
  </si>
  <si>
    <t>30250008</t>
  </si>
  <si>
    <t>2729</t>
  </si>
  <si>
    <t xml:space="preserve">Ubytovanie rozhodcov na Tipos MLB 28.-30.3.2025 </t>
  </si>
  <si>
    <t>47217472</t>
  </si>
  <si>
    <t>Pátek Family s.r.o.</t>
  </si>
  <si>
    <t>IDX250026</t>
  </si>
  <si>
    <t>2025015</t>
  </si>
  <si>
    <t>Organizovanie podujatia 4.kolo Tipos MLB 15.3.2025</t>
  </si>
  <si>
    <t>30231825</t>
  </si>
  <si>
    <t>Box Klub Snap Martin</t>
  </si>
  <si>
    <t>výpis z účtu</t>
  </si>
  <si>
    <t>Bankové poplatky</t>
  </si>
  <si>
    <t>31320155</t>
  </si>
  <si>
    <t>VÚB banka a.s.</t>
  </si>
  <si>
    <t>40250046</t>
  </si>
  <si>
    <t>15/2025</t>
  </si>
  <si>
    <t>42352916</t>
  </si>
  <si>
    <t>BBC Devínska</t>
  </si>
  <si>
    <t>40250045</t>
  </si>
  <si>
    <t>36/2025</t>
  </si>
  <si>
    <t>Rozhodcovia na Tipos MLB HC ubytovanie</t>
  </si>
  <si>
    <t>IDX250034/a</t>
  </si>
  <si>
    <t>Hlásateľ na Tipos MLB Hlohovec refundácia</t>
  </si>
  <si>
    <t>40250043</t>
  </si>
  <si>
    <t>FV202507</t>
  </si>
  <si>
    <t>42183472</t>
  </si>
  <si>
    <t>ABC Malacky</t>
  </si>
  <si>
    <t>40250044</t>
  </si>
  <si>
    <t>4/2025</t>
  </si>
  <si>
    <t>37859579</t>
  </si>
  <si>
    <t>BCS Nitra</t>
  </si>
  <si>
    <t>202503034</t>
  </si>
  <si>
    <t xml:space="preserve">Prenájom ŠH na Tipos MLB Hlohovec </t>
  </si>
  <si>
    <t>47082089</t>
  </si>
  <si>
    <t>Sporta Arena s.r.o.</t>
  </si>
  <si>
    <t>IDX250062</t>
  </si>
  <si>
    <t>202504/21</t>
  </si>
  <si>
    <t>Rozhodcovia na Tipos MLB HC strava refundácia</t>
  </si>
  <si>
    <t>56232713</t>
  </si>
  <si>
    <t>MoMo HC s.r.o.</t>
  </si>
  <si>
    <t>IDX250034</t>
  </si>
  <si>
    <t>2104</t>
  </si>
  <si>
    <t>Organizovanie podujatia 5.kolo MLB HC medaile</t>
  </si>
  <si>
    <t>52231950</t>
  </si>
  <si>
    <t>BC Hlohovec</t>
  </si>
  <si>
    <t>40250042</t>
  </si>
  <si>
    <t>24/25</t>
  </si>
  <si>
    <t>Organizovanie podujatia 5.kolo MLB HC preprava</t>
  </si>
  <si>
    <t>40968464</t>
  </si>
  <si>
    <t>Daniel Rinčo - Danotrans</t>
  </si>
  <si>
    <t>40250041</t>
  </si>
  <si>
    <t>50250351</t>
  </si>
  <si>
    <t>Spracovanie účtovnej evidencie febr.2025</t>
  </si>
  <si>
    <t>36242161</t>
  </si>
  <si>
    <t>KPU s.r.o.</t>
  </si>
  <si>
    <t>IDX250038</t>
  </si>
  <si>
    <t>10202</t>
  </si>
  <si>
    <t>Náklady na pohonné hmoty mikrobusu SBF na Tipos MLB HC 28.-30.3.2025 refundacia</t>
  </si>
  <si>
    <t>Andrej Horný - reprezentačný tréner pre mládež</t>
  </si>
  <si>
    <t>40250048</t>
  </si>
  <si>
    <t>250400013</t>
  </si>
  <si>
    <t>Materiály na turnaje MLB 2025</t>
  </si>
  <si>
    <t>36265276</t>
  </si>
  <si>
    <t>MultiMedia s.r.o.</t>
  </si>
  <si>
    <t>IDM250004</t>
  </si>
  <si>
    <t>3/2025</t>
  </si>
  <si>
    <t>Hrubé mzdy vyplatené zamestnancom vrátane odvodov zamestnávateľa
počet fyzických osôb 1
obdobie marec 2025</t>
  </si>
  <si>
    <t>IDX250040</t>
  </si>
  <si>
    <t>Odmena za umiestnenie 2.miesto turnaj Bocskai</t>
  </si>
  <si>
    <t>Peter Gavenčiak</t>
  </si>
  <si>
    <t>30250006</t>
  </si>
  <si>
    <t>Turnaj Bocskai Debrecín, HU 10.-16.3.2025</t>
  </si>
  <si>
    <t>vreckové, trénerské, rozhodca, a pod.</t>
  </si>
  <si>
    <t>40250047</t>
  </si>
  <si>
    <t xml:space="preserve">Dobitie poštovej karty </t>
  </si>
  <si>
    <t>36631124</t>
  </si>
  <si>
    <t>Slovenská pošta a.s.</t>
  </si>
  <si>
    <t>IDX250035</t>
  </si>
  <si>
    <t>ROZHODCOVIA 5.kolo Tipos MLB 29.-30.3.2025 Hlohovec RING A</t>
  </si>
  <si>
    <t>Peter Jachman, Jaroslava Brandejsová, Miroslav Kovaľ, Milan Strnad, Jozef Šefranko, Peter Bacskor, Michal Jurkovič, Dominik Pomsahár</t>
  </si>
  <si>
    <t>IDX250036</t>
  </si>
  <si>
    <t>ROZHODCOVIA 5.kolo Tipos MLB 29.-30.3.2025 Hlohovec RING B</t>
  </si>
  <si>
    <t>Martin Zajac, Marcela Zajacová, Ladislav Lukáč, Pavol Trajlínek, Ľudovít Fischer, Adrien Amcha, Norbert Horňák, Blažej Szabó</t>
  </si>
  <si>
    <t>40250040</t>
  </si>
  <si>
    <t>25VF031</t>
  </si>
  <si>
    <t>Technické zabezpečenie ligy HC 29.-30.3.2025</t>
  </si>
  <si>
    <t>37290169</t>
  </si>
  <si>
    <t>Ing. Jarmila Vizváryová</t>
  </si>
  <si>
    <t>40250049</t>
  </si>
  <si>
    <t>2025012</t>
  </si>
  <si>
    <t>Prednáška 6.4.2025 Nitra</t>
  </si>
  <si>
    <t>50119231</t>
  </si>
  <si>
    <t>Antidopingová agentúra SR</t>
  </si>
  <si>
    <t>IDX250043</t>
  </si>
  <si>
    <t>Rozhodcovia 6.kolo Tipos MLB 12.4.2025 RING A Rožňava</t>
  </si>
  <si>
    <t>Peter Bacskor, Ladislav Lukáč, Eva Prokopcová, Zoltán Zachar, Blažej Szabó, JUDR. Branislav Piršč, BC. Peter Benčo, Jana Benčová</t>
  </si>
  <si>
    <t>IDX250042</t>
  </si>
  <si>
    <t>Rozhodcovia 6.kolo Tipos MLB 12.4.2025 RING B Rožňava</t>
  </si>
  <si>
    <t>Marek Šupol, Miroslav Kovaľ, Ivan Vincenc, Marián Varchol, Martin Zajac ml., Martin Zajac, Marcela Zajacová</t>
  </si>
  <si>
    <t>40250051</t>
  </si>
  <si>
    <t>8125022579</t>
  </si>
  <si>
    <t>Letenka J.Šefranko ASBC U22 and Youth Asian Boxing Championships</t>
  </si>
  <si>
    <t>35897821</t>
  </si>
  <si>
    <t>pelicantravel.com s.r.o.</t>
  </si>
  <si>
    <t>40250054</t>
  </si>
  <si>
    <t>1/ST/2025</t>
  </si>
  <si>
    <t>Nájom tréningových priestorov BCS Nitra počas školenia trénerov SBF</t>
  </si>
  <si>
    <t>IDX250044</t>
  </si>
  <si>
    <t>12025</t>
  </si>
  <si>
    <t>Prednášková činnosť na školení trénerov I. a II.kvalifikačného stupňa v dňoch 5.4., 6.4., 12.4.,13.4., 26.4., 27.4.2025 Nitra</t>
  </si>
  <si>
    <t>Mgr. Pavol Hlavačka</t>
  </si>
  <si>
    <t>IDX250041</t>
  </si>
  <si>
    <t>2025022</t>
  </si>
  <si>
    <t>Organizovanie podujatia 6.kolo Tipos MLB</t>
  </si>
  <si>
    <t>423 199 27</t>
  </si>
  <si>
    <t>Boris Milko Boxing Club</t>
  </si>
  <si>
    <t>30250009</t>
  </si>
  <si>
    <t>uzn.č.15/2025 VV</t>
  </si>
  <si>
    <t>Príspevok schválený VV SBF na kurz 3*R&amp;J</t>
  </si>
  <si>
    <t>Jozef Šefranko</t>
  </si>
  <si>
    <t>40250060</t>
  </si>
  <si>
    <t>16/2025</t>
  </si>
  <si>
    <t>40250064</t>
  </si>
  <si>
    <t>D-MD-319</t>
  </si>
  <si>
    <t>74th Gergely Bornemissza Memorial International Boxing Tournament 19.-25.5.2025 ubytovanie</t>
  </si>
  <si>
    <t>Magyar Ökölvivó Szakszövetség</t>
  </si>
  <si>
    <t>40250063</t>
  </si>
  <si>
    <t>FV202509</t>
  </si>
  <si>
    <t>40250059</t>
  </si>
  <si>
    <t>20250363</t>
  </si>
  <si>
    <t>Uteráky pre žiakov a ml.dorast na MSR Holíč</t>
  </si>
  <si>
    <t>30998646</t>
  </si>
  <si>
    <t>Esko s.r.o.</t>
  </si>
  <si>
    <t>40250053</t>
  </si>
  <si>
    <t>50250486</t>
  </si>
  <si>
    <t>Spracovanie účtovnej evidencie marec 2025</t>
  </si>
  <si>
    <t>IDX250048</t>
  </si>
  <si>
    <t>89</t>
  </si>
  <si>
    <t>33715513</t>
  </si>
  <si>
    <t>Ing. Ľudovít Ligač - KSM</t>
  </si>
  <si>
    <t>2096</t>
  </si>
  <si>
    <t>31331131</t>
  </si>
  <si>
    <t>Ševt a.s.</t>
  </si>
  <si>
    <t>40250061</t>
  </si>
  <si>
    <t>5/2025</t>
  </si>
  <si>
    <t>40250058</t>
  </si>
  <si>
    <t>2025051</t>
  </si>
  <si>
    <t>Audit za rok 2024</t>
  </si>
  <si>
    <t>51087596</t>
  </si>
  <si>
    <t>Johanes&amp;Partner s.r.o.</t>
  </si>
  <si>
    <t>IDM250005</t>
  </si>
  <si>
    <t>Hrubé mzdy vyplatené zamestnancom vrátane odvodov zamestnávateľa
počet fyzických osôb 1
obdobie apríl 2025</t>
  </si>
  <si>
    <t>IDX250059</t>
  </si>
  <si>
    <t>Telef.služby - predseda KR SBF</t>
  </si>
  <si>
    <t>35680202</t>
  </si>
  <si>
    <t>Swan a.s.</t>
  </si>
  <si>
    <t>IDX250049</t>
  </si>
  <si>
    <t>5410171773</t>
  </si>
  <si>
    <t>Kanc.potreby refundácia</t>
  </si>
  <si>
    <t>Alza.sk</t>
  </si>
  <si>
    <t>40250065</t>
  </si>
  <si>
    <t>FV250325</t>
  </si>
  <si>
    <t>Preklad Stanov SBF do anj.</t>
  </si>
  <si>
    <t>35972351</t>
  </si>
  <si>
    <t>Top preklady s.r.o.</t>
  </si>
  <si>
    <t>IDX250050</t>
  </si>
  <si>
    <t>100</t>
  </si>
  <si>
    <t>Ubytovanie rozhodcov počas MSR žiakov Holíč</t>
  </si>
  <si>
    <t>47519941</t>
  </si>
  <si>
    <t>Luna FJ s.r.o.</t>
  </si>
  <si>
    <t>40250066</t>
  </si>
  <si>
    <t>WBC006</t>
  </si>
  <si>
    <t>MS mužov a žien Liverpool, ENG ubytovanie</t>
  </si>
  <si>
    <t>917933301</t>
  </si>
  <si>
    <t>CORPORATE &amp; SPORTING EVENTS MANAGEMENT LIMITED</t>
  </si>
  <si>
    <t>IDX250047</t>
  </si>
  <si>
    <t>Rozhodcovia MSR žiakov Holíč</t>
  </si>
  <si>
    <t>Norbert Horňák, Ľudovít Fischer, Milan Strnad, Peter Bacskor, Miroslav Kovaľ, Martin Zajac Branislav Štibrány, Marek Šupoľ, Eva Prokopcová, Ivana Haršányová, Peter Jachman, Jaroslava Brandejsová</t>
  </si>
  <si>
    <t>IDX250046</t>
  </si>
  <si>
    <t>Organizovanie MSR žiakov 3.-5.5.2025 Holíč</t>
  </si>
  <si>
    <t>IDX250051</t>
  </si>
  <si>
    <t>Turnaj Feliks Stamm, rozhodca vreckové, odmena</t>
  </si>
  <si>
    <t>JUDr. Radoslav Šimon</t>
  </si>
  <si>
    <t>40250068</t>
  </si>
  <si>
    <t>20250018</t>
  </si>
  <si>
    <t>Navrh projektu, sprac.ziadosti, odporucania a finalna kontrola dokumentacie</t>
  </si>
  <si>
    <t>47503386</t>
  </si>
  <si>
    <t>Rapec s.r.o.</t>
  </si>
  <si>
    <t>IDX250053</t>
  </si>
  <si>
    <t>Rozhodcovia 7.kolo Tipos MLB 17.5.2025 Šurany RING A</t>
  </si>
  <si>
    <t>Milan Strnad, Michal Mečiar, Rudolf Csáky, Ľudovít Fischer, Ľuboš Krištof, Peter Jachman, Ing. Tomáš Dittinger</t>
  </si>
  <si>
    <t>IDX250054</t>
  </si>
  <si>
    <t>Rozhodcovia 7.kolo Tipos MLB 17.5.2025 Šurany RING B</t>
  </si>
  <si>
    <t>Zoltán Bényi, Ladislav Lukáč, Ján Deák, Eva Prokopcová, Zoltán Zachar, Ján Brandejs</t>
  </si>
  <si>
    <t>30250010</t>
  </si>
  <si>
    <t>IDX250055</t>
  </si>
  <si>
    <t>74th Gergely Bornemissza Memorial International Boxing Tournament 19.-25.5.2025 športovci: 22 tréneri: 4 rozhodcovia: 2</t>
  </si>
  <si>
    <t>vreckové, trénerské, rozhodcovské, diaľničné známky, Mol Nyrt, Slovnaft a.s., a pod.</t>
  </si>
  <si>
    <t>IDX250060</t>
  </si>
  <si>
    <t>Telefonické služky sekretariát</t>
  </si>
  <si>
    <t>47259116</t>
  </si>
  <si>
    <t>O2 Slovakia a.s.</t>
  </si>
  <si>
    <t>IDX250058</t>
  </si>
  <si>
    <t>74th Gergely Bornemissza Memorial International Boxing Tournament 19.-25.5.2025 tankovanie, diaľničná známka</t>
  </si>
  <si>
    <t>Peter Šíra</t>
  </si>
  <si>
    <t>40250069</t>
  </si>
  <si>
    <t>0023-2025</t>
  </si>
  <si>
    <t>Členské European Boxing 2025</t>
  </si>
  <si>
    <t>European Boxing</t>
  </si>
  <si>
    <t>IDX250057</t>
  </si>
  <si>
    <t>74th Gergely Bornemissza Memorial International Boxing Tournament 19.-25.5.2025 tankovanie</t>
  </si>
  <si>
    <t>Anton Chocholáček</t>
  </si>
  <si>
    <t>40250070</t>
  </si>
  <si>
    <t>50250630</t>
  </si>
  <si>
    <t>Spracovanie účtovníctva a výplat apríl 2025</t>
  </si>
  <si>
    <t>IDX250056</t>
  </si>
  <si>
    <t>Bakové poplatky</t>
  </si>
  <si>
    <t>40250071</t>
  </si>
  <si>
    <t>6/2025</t>
  </si>
  <si>
    <t>40250072</t>
  </si>
  <si>
    <t>17/2025</t>
  </si>
  <si>
    <t>40250075</t>
  </si>
  <si>
    <t>2518</t>
  </si>
  <si>
    <t>Grand Prix Ústí nad Labem 10.-15.6.2025 ubyt.</t>
  </si>
  <si>
    <t>44226306</t>
  </si>
  <si>
    <t>Sportovní klub policie Sever</t>
  </si>
  <si>
    <t>40250073</t>
  </si>
  <si>
    <t>FV202511</t>
  </si>
  <si>
    <t>IDM250006</t>
  </si>
  <si>
    <t>Hrubé mzdy vyplatené zamestnancom vrátane odvodov zamestnávateľa
počet fyzických osôb 1
obdobie máj 2025</t>
  </si>
  <si>
    <t>30250011</t>
  </si>
  <si>
    <t>Grand Prix Ústí nad Labem 10.-15.6.2025</t>
  </si>
  <si>
    <t>vreckové, ďiaľ.známka, nafta, tréner.,..</t>
  </si>
  <si>
    <t>40250079</t>
  </si>
  <si>
    <t>5411571744</t>
  </si>
  <si>
    <t>Kanc.potreby - usb klúče na archiváciu</t>
  </si>
  <si>
    <t>IDX250066</t>
  </si>
  <si>
    <t>Rozhodcovia 8.kolo Tipos MLB Košice 7.6.2025</t>
  </si>
  <si>
    <t>Miroslav Kovaľ, Ivan Vincenc, Marek Šupoľ, Marián Varchol, Blažej Szabo, Eva Prokopcová, Ľuboš Krištof, JUDr. Branislav Piršč, Martin Zajac ml., Martin Zajac, Marcela Zajacová</t>
  </si>
  <si>
    <t>40250080</t>
  </si>
  <si>
    <t>1000083725</t>
  </si>
  <si>
    <t>Olympijské nádeje 2025 trofeje</t>
  </si>
  <si>
    <t>35774282</t>
  </si>
  <si>
    <t>Victory sport, spol. s r.o.</t>
  </si>
  <si>
    <t>40250078</t>
  </si>
  <si>
    <t xml:space="preserve"> 1000080825</t>
  </si>
  <si>
    <t>40250074</t>
  </si>
  <si>
    <t>1000064525</t>
  </si>
  <si>
    <t>40250081</t>
  </si>
  <si>
    <t>25/2025</t>
  </si>
  <si>
    <t>Olympijské nádeje 2025 ubytovanie SVK výpravy</t>
  </si>
  <si>
    <t>IDX250052</t>
  </si>
  <si>
    <t>VF250175</t>
  </si>
  <si>
    <t xml:space="preserve">Organizovanie podujatia 7.kolo Tipos MLB </t>
  </si>
  <si>
    <t>42203392</t>
  </si>
  <si>
    <t>Genkikan Fight Academy</t>
  </si>
  <si>
    <t>IDX250067</t>
  </si>
  <si>
    <t>Grand Prix Ústí nad Labem rozhodca</t>
  </si>
  <si>
    <t>Ing. Tomáš Dittinger</t>
  </si>
  <si>
    <t>40250077</t>
  </si>
  <si>
    <t>25060500046</t>
  </si>
  <si>
    <t>Prehliadka repre auta Toyota TT963JF</t>
  </si>
  <si>
    <t>36239763</t>
  </si>
  <si>
    <t>Autoprofit s.r.o.</t>
  </si>
  <si>
    <t>40250083</t>
  </si>
  <si>
    <t>29/2025</t>
  </si>
  <si>
    <t>Olympijské nádeje 2025 ubytovanie rozhodcov</t>
  </si>
  <si>
    <t>IDX250070</t>
  </si>
  <si>
    <t xml:space="preserve">Olympijské nádeje 2025 tankovanie do SVK </t>
  </si>
  <si>
    <t>40250082</t>
  </si>
  <si>
    <t>3125</t>
  </si>
  <si>
    <t>Olympijské nádeje 2025 preprava autobusmi zahraničných tímov</t>
  </si>
  <si>
    <t>IDX250073</t>
  </si>
  <si>
    <t>Olympijské nádeje 2025 hlásateľ</t>
  </si>
  <si>
    <t>Andrej Forgáč</t>
  </si>
  <si>
    <t>IDX250072</t>
  </si>
  <si>
    <t>10-ff-8289</t>
  </si>
  <si>
    <t>Olympijské nádeje 2025 občerstvenie a pitný režim</t>
  </si>
  <si>
    <t>34298851</t>
  </si>
  <si>
    <t>Rastislav Sisík</t>
  </si>
  <si>
    <t>Olympijské nádeje 2025 šofér zahraničných účastníkov</t>
  </si>
  <si>
    <t>Radovan Mikláš</t>
  </si>
  <si>
    <t>IDX250069</t>
  </si>
  <si>
    <t>Olympijské nádeje 2025 tankovanie do SVK mikrobusov + stupienky do box ringov</t>
  </si>
  <si>
    <t>Olympijské nádeje 2025 preprava box ringu</t>
  </si>
  <si>
    <t>Michal Jurkovič</t>
  </si>
  <si>
    <t>Michal Kincel</t>
  </si>
  <si>
    <t>Andrej Csemez</t>
  </si>
  <si>
    <t>IDX250071</t>
  </si>
  <si>
    <t>190</t>
  </si>
  <si>
    <t xml:space="preserve">Olympijské nádeje 2025 taxi pre rozhodcov </t>
  </si>
  <si>
    <t>IDX250075</t>
  </si>
  <si>
    <t>Olympijské nádeje 2025 rozhodcovia RING A</t>
  </si>
  <si>
    <t>Jozef Šefranko, Martin Gajdoš, Norbert Horňák, Zdenka Plívová, Pet Jachman</t>
  </si>
  <si>
    <t>IDX250076</t>
  </si>
  <si>
    <t>Olympijské nádeje 2025 rozhodcovia RING B</t>
  </si>
  <si>
    <t>Branislav Piršč, Ľudovít Fischer, Jaroslava Brandejsová, Milan Strnad, Peter Bacskor, Tomáš Dittinger</t>
  </si>
  <si>
    <t>IDX250077</t>
  </si>
  <si>
    <t>Olympijské nádeje 2025 rozhodcovia RING C</t>
  </si>
  <si>
    <t>Ivan Vincenc, Eva Prokopcová, Martin Zajac ml., Martin Zajac, Marcela Zajacová, Ivana Haršányová</t>
  </si>
  <si>
    <t>40250091</t>
  </si>
  <si>
    <t>30/2025</t>
  </si>
  <si>
    <t>40250090</t>
  </si>
  <si>
    <t>7/2025</t>
  </si>
  <si>
    <t>40250087</t>
  </si>
  <si>
    <t>50250747</t>
  </si>
  <si>
    <t>Spracovanie účtovnej evidencie máj 2025</t>
  </si>
  <si>
    <t>40250095</t>
  </si>
  <si>
    <t>02</t>
  </si>
  <si>
    <t xml:space="preserve">ME ml.dorast EUBC 8.-17.7.2025 Novi Pazar </t>
  </si>
  <si>
    <t>100119905</t>
  </si>
  <si>
    <t>Bokserski Savez Srbije</t>
  </si>
  <si>
    <t>IDM250007</t>
  </si>
  <si>
    <t>Hrubé mzdy vyplatené zamestnancom vrátane odvodov zamestnávateľa
počet fyzických osôb 1
obdobie jún 2025</t>
  </si>
  <si>
    <t>IDX250079</t>
  </si>
  <si>
    <t>Odmena za dosiahnutý výsledok  2.miesto GP,ČR</t>
  </si>
  <si>
    <t>Nicole Ďuríková</t>
  </si>
  <si>
    <t>IDX250080</t>
  </si>
  <si>
    <t>Odmena za dosiahnutý výsledok  2.miesto NL</t>
  </si>
  <si>
    <t>40250092</t>
  </si>
  <si>
    <t>20250145</t>
  </si>
  <si>
    <t>Ocenenia k jubileu rozhodcov</t>
  </si>
  <si>
    <t>45613591</t>
  </si>
  <si>
    <t>Gaudio s.r.o.</t>
  </si>
  <si>
    <t>40250089</t>
  </si>
  <si>
    <t>FV202513</t>
  </si>
  <si>
    <t>IDX250083</t>
  </si>
  <si>
    <t>Školenie rozhodcov I.-III.stupňa Komárno</t>
  </si>
  <si>
    <t>Martin Zajac - školiteľ</t>
  </si>
  <si>
    <t>Peter Jachman - školiteľ</t>
  </si>
  <si>
    <t>JUDr. Radoslav Šimon - školiteľ</t>
  </si>
  <si>
    <t>40250094</t>
  </si>
  <si>
    <t>20250011</t>
  </si>
  <si>
    <t>Školenie rozhodcov I.-III.stupňa prenájom haly</t>
  </si>
  <si>
    <t>31104371</t>
  </si>
  <si>
    <t>Športový klub boxu Spartak KN</t>
  </si>
  <si>
    <t>40250096</t>
  </si>
  <si>
    <t>ME žiakov 21.-28.7.2025 Zlatibor, SRB</t>
  </si>
  <si>
    <t>40250098</t>
  </si>
  <si>
    <t>8125040590</t>
  </si>
  <si>
    <t>MS mužov a žien Liverpool, ENG letenky TAM</t>
  </si>
  <si>
    <t>40250097</t>
  </si>
  <si>
    <t>8125040595</t>
  </si>
  <si>
    <t>MS mužov a žien Liverpool, ENG letenky SPÄŤ</t>
  </si>
  <si>
    <t>40250099</t>
  </si>
  <si>
    <t>8125040833</t>
  </si>
  <si>
    <t>MS mužov a žien Liverpool, ENG letenky J.T,A.CH.</t>
  </si>
  <si>
    <t>40250100</t>
  </si>
  <si>
    <t>U23BP/028/1</t>
  </si>
  <si>
    <t>ME U23 Budapešť 21.-30.11.2025 ubytovanie</t>
  </si>
  <si>
    <t>HU18158108</t>
  </si>
  <si>
    <t>Hungarian Boxing Association</t>
  </si>
  <si>
    <t>40250101</t>
  </si>
  <si>
    <t>50250891</t>
  </si>
  <si>
    <t>Spracovanie účtovníctva a výplat jún</t>
  </si>
  <si>
    <t>40250104</t>
  </si>
  <si>
    <t>2590024629</t>
  </si>
  <si>
    <t>Ďiaľničná známka TT963JF</t>
  </si>
  <si>
    <t>35919001</t>
  </si>
  <si>
    <t>Národná ďiaľničná spoločnosť a.s.</t>
  </si>
  <si>
    <t>30250012</t>
  </si>
  <si>
    <t>ME ml.dorast EUBC 8.-17.7.2025 Novi Pazar športovci: 5 tréneri: 2 rozhodca: 1</t>
  </si>
  <si>
    <t>vreckové, trénerské, OMV Hungaria, diaľnica a i.</t>
  </si>
  <si>
    <t>IDX250086</t>
  </si>
  <si>
    <t>ME žiakov EUBC 21.-28.7.2025 Zlatibor športovci: 4 tréner: 1</t>
  </si>
  <si>
    <t>vreckové, trénerské, OMV Hungaria, diaľnica, Pumpa SK s.r.o. a i.</t>
  </si>
  <si>
    <t>40250105</t>
  </si>
  <si>
    <t>31/2025</t>
  </si>
  <si>
    <t>40250102</t>
  </si>
  <si>
    <t>250800002</t>
  </si>
  <si>
    <t>ME U19 Ostrava 28.9.-10.10.2025 ubytovanie</t>
  </si>
  <si>
    <t>CZ27813886</t>
  </si>
  <si>
    <t>Sport Boxing Production s.r.o.</t>
  </si>
  <si>
    <t>40250103</t>
  </si>
  <si>
    <t>8/2025</t>
  </si>
  <si>
    <t>40250107</t>
  </si>
  <si>
    <t>FV202514</t>
  </si>
  <si>
    <t>IDM250008</t>
  </si>
  <si>
    <t>Hrubé mzdy vyplatené zamestnancom vrátane odvodov zamestnávateľa
počet fyzických osôb 1
obdobie júl 2025</t>
  </si>
  <si>
    <t>40250109</t>
  </si>
  <si>
    <t>20250626</t>
  </si>
  <si>
    <t xml:space="preserve">Prevádzka sbf.sk ročný poplatok </t>
  </si>
  <si>
    <t>35439343</t>
  </si>
  <si>
    <t>Soft Design 2000</t>
  </si>
  <si>
    <t>40250111</t>
  </si>
  <si>
    <t>5413125977</t>
  </si>
  <si>
    <t>Kanc.potreby</t>
  </si>
  <si>
    <t>40250112</t>
  </si>
  <si>
    <t>1025104056</t>
  </si>
  <si>
    <t>Lab.vyšetrenia na MS žien Liverpool (4 ženy)</t>
  </si>
  <si>
    <t>35766450</t>
  </si>
  <si>
    <t>Medirex a.s.</t>
  </si>
  <si>
    <t>40250110</t>
  </si>
  <si>
    <t>250800041</t>
  </si>
  <si>
    <t xml:space="preserve">Sport Boxing Production s.r.o. </t>
  </si>
  <si>
    <t>40250113</t>
  </si>
  <si>
    <t>50251026</t>
  </si>
  <si>
    <t>Spracovanie učtovníctva a výplat júl 2025</t>
  </si>
  <si>
    <t>IDM250009</t>
  </si>
  <si>
    <t>Hrubé mzdy vyplatené osobám (zamestnancom) vrátane odvodov zamestnávateľa
počet fyzických osôb: 1
obdobie: august</t>
  </si>
  <si>
    <t>40250118</t>
  </si>
  <si>
    <t>9/2025</t>
  </si>
  <si>
    <t>40250116</t>
  </si>
  <si>
    <t>Nr 7/2025/MMMŠK</t>
  </si>
  <si>
    <t>Turnaj Silesian Open 8.-13.9.2025 Gliwice, PL ubytovanie Kubalová, Kolárová a tréner</t>
  </si>
  <si>
    <t>631-23-53-674</t>
  </si>
  <si>
    <t>Gliwicki Uczniowski Klub Sportowy</t>
  </si>
  <si>
    <t>40250117</t>
  </si>
  <si>
    <t>33/2025</t>
  </si>
  <si>
    <t>IDX250094</t>
  </si>
  <si>
    <t>Turnaj Silesian Open Gliwice, PL 7.-14.9.2025 trénerské, vreckové, nafta</t>
  </si>
  <si>
    <t>Andrej Horný - repre tréner</t>
  </si>
  <si>
    <t>40250119</t>
  </si>
  <si>
    <t>FV202516</t>
  </si>
  <si>
    <t>IDX250065</t>
  </si>
  <si>
    <t>2025089</t>
  </si>
  <si>
    <t xml:space="preserve">Organizovanie Tipos MLB 7.6.2025 Košice </t>
  </si>
  <si>
    <t>42406811</t>
  </si>
  <si>
    <t>Košický box klub</t>
  </si>
  <si>
    <t>40250122</t>
  </si>
  <si>
    <t>32025075</t>
  </si>
  <si>
    <t>Testovanie, spiroergometria</t>
  </si>
  <si>
    <t>30853923</t>
  </si>
  <si>
    <t>Národné športové centrum</t>
  </si>
  <si>
    <t>40250124</t>
  </si>
  <si>
    <t>250115532</t>
  </si>
  <si>
    <t>Slavomír Binčík - Junior Paper</t>
  </si>
  <si>
    <t>IDX250099</t>
  </si>
  <si>
    <t>Telefonické služby</t>
  </si>
  <si>
    <t>53099826</t>
  </si>
  <si>
    <t>IDX250098</t>
  </si>
  <si>
    <t>Dobitie poštovej karty</t>
  </si>
  <si>
    <t>36 631 124</t>
  </si>
  <si>
    <t>IDX250090</t>
  </si>
  <si>
    <t>42935</t>
  </si>
  <si>
    <t>34242287</t>
  </si>
  <si>
    <t>Marta Kučerová</t>
  </si>
  <si>
    <t>IDX250100</t>
  </si>
  <si>
    <t>Odmena za umiestnenie 1.miesto Silesian Open</t>
  </si>
  <si>
    <t>40250121</t>
  </si>
  <si>
    <t>550072</t>
  </si>
  <si>
    <t>Registrácia rekordu a certifikát, podklady dodané žiadateľom - združenie</t>
  </si>
  <si>
    <t>34483098</t>
  </si>
  <si>
    <t>Igor Svitok-DATAPRESSCOMP</t>
  </si>
  <si>
    <t>30250014</t>
  </si>
  <si>
    <t>MS žien Liverpool, športovkyne: 4, tréneri: 4</t>
  </si>
  <si>
    <t>vreckové, trénerské, cestovné</t>
  </si>
  <si>
    <t>40250125</t>
  </si>
  <si>
    <t>32025083</t>
  </si>
  <si>
    <t>IDX250091</t>
  </si>
  <si>
    <t>13/09/2025/1</t>
  </si>
  <si>
    <t>Organizovanie Tipos MLB 13.9.2025 Zvolen</t>
  </si>
  <si>
    <t>52256961</t>
  </si>
  <si>
    <t>Pästiarsky klub Zvolen</t>
  </si>
  <si>
    <t>40250126</t>
  </si>
  <si>
    <t>4004994</t>
  </si>
  <si>
    <t>European Boxing U17 Championship Kienbaum/Germany 8.-18.12.2025 1.časť platby</t>
  </si>
  <si>
    <t>DE113091560</t>
  </si>
  <si>
    <t>DEUTSCHER BOXSPORT-VERBAND e.V.</t>
  </si>
  <si>
    <t>IDX250092</t>
  </si>
  <si>
    <t>Rozhodcovia 9.kolo Tipos MLB Zvolen 13.9.2025 RING A</t>
  </si>
  <si>
    <t>Ladislav Lukáč, Jozef Šefranko, Michal Mečiar, Jakub Kácha, Jozef Hrnčirik, Peter Jachman, Ján Brandejs</t>
  </si>
  <si>
    <t>IDX250093</t>
  </si>
  <si>
    <t>Rozhodcovia 9.kolo Tipos MLB Zvolen 13.9.2025 RING B</t>
  </si>
  <si>
    <t>Adrien Amcha, Ivan Vincenc, Ľudovít Fischer, Boris Fazekas, Václav Karafiát, Branislav Štibrány, Tomáš Dittinger</t>
  </si>
  <si>
    <t>40250128</t>
  </si>
  <si>
    <t>5414028117</t>
  </si>
  <si>
    <t>Kanc.potreby - notebook Hlavačka</t>
  </si>
  <si>
    <t>40250127</t>
  </si>
  <si>
    <t>50251148</t>
  </si>
  <si>
    <t>Sprac.účtovníctva a výplat august 2025</t>
  </si>
  <si>
    <t>40250146</t>
  </si>
  <si>
    <t>2025/27</t>
  </si>
  <si>
    <t>ME U15 Budva 16.-27.10.2025 ubytovanie</t>
  </si>
  <si>
    <t>02030519</t>
  </si>
  <si>
    <t>Bokserski klub Budva</t>
  </si>
  <si>
    <t>IDX250096</t>
  </si>
  <si>
    <t>Rozhodcovia 10.kolo Tipos MLB Martin 20.9.2025 Ring A</t>
  </si>
  <si>
    <t>Ľuboš Krištof, Marek Šupol, Peter Bacskor, Ľudovít Fischer, Ivan Vincenc, Tomáš Dittinger</t>
  </si>
  <si>
    <t>IDX250097</t>
  </si>
  <si>
    <t>Rozhodcovia 10.kolo Tipos MLB Martin 20.9.2025 Ring B</t>
  </si>
  <si>
    <t>Adrien Amcha, Norbert Horňák, Martin Lenart, Branislav Piršč, Bianka Mináriková, Milan Strnad, Ján Brandejs</t>
  </si>
  <si>
    <t>ME U19 Ostrava 28.9.-10.10.2025</t>
  </si>
  <si>
    <t>vreckové, trénerské a rozhodcovské odmeny, diaľničné známky a pod.</t>
  </si>
  <si>
    <t>IDM250010</t>
  </si>
  <si>
    <t>Hrubé mzdy vyplatené osobám (zamestnancom) vrátane odvodov zamestnávateľa
počet fyzických osôb: 1
obdobie: september</t>
  </si>
  <si>
    <t>40250134</t>
  </si>
  <si>
    <t>34/2025</t>
  </si>
  <si>
    <t>40250133</t>
  </si>
  <si>
    <t>10/2025</t>
  </si>
  <si>
    <t>40250132</t>
  </si>
  <si>
    <t>25VF00098</t>
  </si>
  <si>
    <t>Zabezpečenie stravy na repre sústredení 22.-28.9.2025</t>
  </si>
  <si>
    <t>34112693</t>
  </si>
  <si>
    <t>Gastro Foods s.r.o.</t>
  </si>
  <si>
    <t>40250135</t>
  </si>
  <si>
    <t>FV252518</t>
  </si>
  <si>
    <t>IDX250095</t>
  </si>
  <si>
    <t>2025045</t>
  </si>
  <si>
    <t>Organizovanie podujatia 10.kolo Tipos MLB MT</t>
  </si>
  <si>
    <t>40250138</t>
  </si>
  <si>
    <t>8125054874</t>
  </si>
  <si>
    <t xml:space="preserve">Turnaj Tammer, FIN 29.10.-3.11.2025 letenky </t>
  </si>
  <si>
    <t>IDX250105</t>
  </si>
  <si>
    <t>Rozhodcovia 11.kolo Tipos MLB Vranov nad Topľou RING A</t>
  </si>
  <si>
    <t>Jozef Šefranko, Peter Bacskor, Ľudovít Fischer, Marián Varchol, Taras Kozoris, Jozef Hrnčirík, Branislav Piršč, Tomáš Dittinger, Radoslav Šimon</t>
  </si>
  <si>
    <t>IDX250106</t>
  </si>
  <si>
    <t>Rozhodcovia 11.kolo Tipos MLB Vranov nad Topľou RING B</t>
  </si>
  <si>
    <t>Marek Šupol, Michal Jurkovič, Viktor Laczko, Milan Strnad, Blažej Szabó, Peter Glovčík, Peter Jachman, Jaroslava Brandejsová</t>
  </si>
  <si>
    <t>40250141</t>
  </si>
  <si>
    <t>8125055831</t>
  </si>
  <si>
    <t>Letenky ME Jerevan, ARM</t>
  </si>
  <si>
    <t>IDX250103</t>
  </si>
  <si>
    <t>25092417670</t>
  </si>
  <si>
    <t>WB U19 Ostrava tankovanie rozhodca M.Zajac</t>
  </si>
  <si>
    <t>36470317</t>
  </si>
  <si>
    <t>ADS Vranov s.r.o.</t>
  </si>
  <si>
    <t>a - box - bežné transfery</t>
  </si>
  <si>
    <t>Ivana Haršányová sbf@sbf.sk +421949246786</t>
  </si>
  <si>
    <t>IDM250002</t>
  </si>
  <si>
    <t>1/2025</t>
  </si>
  <si>
    <t>Rozhodcovia 3.kolo MLB 1.3.2025 RING A Považská Bystrica ROZDELENÉ AJ DO V3 2024 ABY TO SEDELO NA CENT</t>
  </si>
  <si>
    <t>Hrubé mzdy vyplatené zamestnancom vrátane odvodov zamestnávateľA
počet fyzických osôb 1
obdobie január 2025</t>
  </si>
  <si>
    <t>Zabezpečovanie činnosti repre SR - žiaci, ml.dorast a st.dorast</t>
  </si>
  <si>
    <t>Zabezpečovanie činnosti repre SR - muži a ženy</t>
  </si>
  <si>
    <t>40250142</t>
  </si>
  <si>
    <t>2512458</t>
  </si>
  <si>
    <t>Licencia Microsoft 365 Business Standart</t>
  </si>
  <si>
    <t>43 939 899</t>
  </si>
  <si>
    <t>IT Learning Slovakia s.r.o.</t>
  </si>
  <si>
    <t>IDX250114</t>
  </si>
  <si>
    <t>309/0000000059</t>
  </si>
  <si>
    <t>Kancelárske potreby refundácia</t>
  </si>
  <si>
    <t>Ing.Ľudovít Ligač - KSM</t>
  </si>
  <si>
    <t>20250572</t>
  </si>
  <si>
    <t>Preukazy pre trénerov boxu</t>
  </si>
  <si>
    <t>36562611</t>
  </si>
  <si>
    <t>ForPress Nitrianske tlačiarne s.r.o.</t>
  </si>
  <si>
    <t>IDX250118</t>
  </si>
  <si>
    <t>Správny poplatok, kolok refundácia</t>
  </si>
  <si>
    <t>Náklady spojené s odbornou administratívnou prácou pri evidencii a spracovaní žiadostí o
registráciu nových členov SBF, organizáciu MLB, aktualizáciu Informačného systému športu</t>
  </si>
  <si>
    <t>40250035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</si>
</sst>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6" val="1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8" t="s">
        <v>0</v>
      </c>
      <c r="C1" s="323"/>
      <c r="D1" s="323"/>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1356</v>
      </c>
      <c r="C6" s="205"/>
      <c r="D6" s="205"/>
    </row>
    <row r="7" spans="1:4" s="18" customFormat="1" ht="15" customHeight="1" x14ac:dyDescent="0.15">
      <c r="A7" s="296" t="s">
        <v>4</v>
      </c>
      <c r="C7" s="205"/>
      <c r="D7" s="205"/>
    </row>
    <row r="8" spans="1:4" s="18" customFormat="1" ht="15" customHeight="1" x14ac:dyDescent="0.15">
      <c r="A8" s="269" t="s">
        <v>1357</v>
      </c>
      <c r="C8" s="205"/>
      <c r="D8" s="205"/>
    </row>
    <row r="9" spans="1:4" s="18" customFormat="1" ht="15" customHeight="1" x14ac:dyDescent="0.15">
      <c r="A9" s="269" t="s">
        <v>1358</v>
      </c>
      <c r="C9" s="205"/>
      <c r="D9" s="205"/>
    </row>
    <row r="10" spans="1:4" s="18" customFormat="1" ht="15.75" customHeight="1" x14ac:dyDescent="0.15">
      <c r="A10" s="296" t="s">
        <v>1359</v>
      </c>
      <c r="C10" s="205"/>
      <c r="D10" s="205"/>
    </row>
    <row r="11" spans="1:4" s="18" customFormat="1" ht="42.75" customHeight="1" x14ac:dyDescent="0.15">
      <c r="A11" s="296" t="s">
        <v>1360</v>
      </c>
      <c r="C11" s="205"/>
      <c r="D11" s="205"/>
    </row>
    <row r="12" spans="1:4" s="18" customFormat="1" ht="20.5" customHeight="1" x14ac:dyDescent="0.15">
      <c r="A12" s="304" t="s">
        <v>1379</v>
      </c>
      <c r="C12" s="205"/>
      <c r="D12" s="205"/>
    </row>
    <row r="13" spans="1:4" s="18" customFormat="1" ht="23.5" customHeight="1" x14ac:dyDescent="0.15">
      <c r="A13" s="309"/>
      <c r="C13" s="205"/>
      <c r="D13" s="205"/>
    </row>
    <row r="14" spans="1:4" s="18" customFormat="1" ht="18" x14ac:dyDescent="0.15">
      <c r="A14" s="310" t="s">
        <v>5</v>
      </c>
      <c r="C14" s="205"/>
      <c r="D14" s="205"/>
    </row>
    <row r="15" spans="1:4" ht="16.25" customHeight="1" x14ac:dyDescent="0.15">
      <c r="A15" s="127"/>
      <c r="C15" s="21"/>
    </row>
    <row r="16" spans="1:4" ht="319" x14ac:dyDescent="0.15">
      <c r="A16" s="298" t="s">
        <v>6</v>
      </c>
      <c r="C16" s="21"/>
    </row>
    <row r="17" spans="1:4" ht="17.5" customHeight="1" x14ac:dyDescent="0.15">
      <c r="A17" s="21"/>
      <c r="C17" s="21"/>
    </row>
    <row r="18" spans="1:4" ht="226.5" customHeight="1" x14ac:dyDescent="0.15">
      <c r="A18" s="298" t="s">
        <v>7</v>
      </c>
      <c r="B18" s="257"/>
      <c r="C18" s="21"/>
    </row>
    <row r="19" spans="1:4" ht="30.75" customHeight="1" x14ac:dyDescent="0.15">
      <c r="A19" s="21"/>
      <c r="B19" s="257"/>
      <c r="C19" s="21"/>
    </row>
    <row r="20" spans="1:4" ht="26.25" customHeight="1" x14ac:dyDescent="0.15">
      <c r="A20" s="299" t="s">
        <v>8</v>
      </c>
      <c r="C20" s="21"/>
    </row>
    <row r="21" spans="1:4" ht="42" x14ac:dyDescent="0.15">
      <c r="A21" s="19" t="s">
        <v>9</v>
      </c>
      <c r="C21" s="324"/>
      <c r="D21" s="324"/>
    </row>
    <row r="22" spans="1:4" x14ac:dyDescent="0.15">
      <c r="C22" s="325"/>
      <c r="D22" s="324"/>
    </row>
    <row r="23" spans="1:4" ht="70" x14ac:dyDescent="0.15">
      <c r="A23" s="23" t="s">
        <v>1380</v>
      </c>
      <c r="C23" s="255"/>
      <c r="D23" s="256"/>
    </row>
    <row r="24" spans="1:4" ht="12.75" customHeight="1" x14ac:dyDescent="0.15">
      <c r="C24" s="321"/>
      <c r="D24" s="322"/>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1361</v>
      </c>
    </row>
    <row r="32" spans="1:4" ht="12.75" customHeight="1" x14ac:dyDescent="0.15"/>
    <row r="33" spans="1:3" ht="15.75" customHeight="1" x14ac:dyDescent="0.15">
      <c r="A33" s="19" t="s">
        <v>1362</v>
      </c>
    </row>
    <row r="34" spans="1:3" ht="12.75" customHeight="1" x14ac:dyDescent="0.15"/>
    <row r="35" spans="1:3" ht="56" x14ac:dyDescent="0.15">
      <c r="A35" s="19" t="s">
        <v>1364</v>
      </c>
    </row>
    <row r="36" spans="1:3" ht="12" customHeight="1" x14ac:dyDescent="0.15"/>
    <row r="37" spans="1:3" ht="28" x14ac:dyDescent="0.15">
      <c r="A37" s="271" t="s">
        <v>1363</v>
      </c>
    </row>
    <row r="39" spans="1:3" ht="84" x14ac:dyDescent="0.15">
      <c r="A39" s="23" t="s">
        <v>1365</v>
      </c>
    </row>
    <row r="40" spans="1:3" ht="12.75" customHeight="1" x14ac:dyDescent="0.15"/>
    <row r="41" spans="1:3" ht="28" x14ac:dyDescent="0.15">
      <c r="A41" s="19" t="s">
        <v>13</v>
      </c>
    </row>
    <row r="42" spans="1:3" ht="12.75" customHeight="1" x14ac:dyDescent="0.15"/>
    <row r="43" spans="1:3" ht="81.75" customHeight="1" x14ac:dyDescent="0.15">
      <c r="A43" s="294" t="s">
        <v>14</v>
      </c>
      <c r="C43" s="22"/>
    </row>
    <row r="44" spans="1:3" ht="64.5" customHeight="1" x14ac:dyDescent="0.15">
      <c r="A44" s="300" t="s">
        <v>1366</v>
      </c>
      <c r="C44" s="22"/>
    </row>
    <row r="45" spans="1:3" ht="12.75" customHeight="1" x14ac:dyDescent="0.15">
      <c r="A45" s="293"/>
      <c r="C45" s="22"/>
    </row>
    <row r="46" spans="1:3" ht="41.5" customHeight="1" x14ac:dyDescent="0.15">
      <c r="A46" s="301" t="s">
        <v>15</v>
      </c>
      <c r="C46" s="22"/>
    </row>
    <row r="47" spans="1:3" ht="11.5" customHeight="1" x14ac:dyDescent="0.15"/>
    <row r="48" spans="1:3" ht="14" x14ac:dyDescent="0.15">
      <c r="A48" s="302" t="s">
        <v>1367</v>
      </c>
    </row>
    <row r="49" spans="1:1" ht="12" customHeight="1" x14ac:dyDescent="0.15"/>
    <row r="50" spans="1:1" ht="42" x14ac:dyDescent="0.15">
      <c r="A50" s="19" t="s">
        <v>1368</v>
      </c>
    </row>
    <row r="51" spans="1:1" ht="12.75" customHeight="1" x14ac:dyDescent="0.15"/>
    <row r="52" spans="1:1" ht="84" x14ac:dyDescent="0.15">
      <c r="A52" s="19" t="s">
        <v>1369</v>
      </c>
    </row>
    <row r="53" spans="1:1" ht="12.75" customHeight="1" x14ac:dyDescent="0.15"/>
    <row r="54" spans="1:1" ht="42" x14ac:dyDescent="0.15">
      <c r="A54" s="19" t="s">
        <v>1370</v>
      </c>
    </row>
    <row r="56" spans="1:1" ht="14" x14ac:dyDescent="0.15">
      <c r="A56" s="19" t="s">
        <v>16</v>
      </c>
    </row>
    <row r="58" spans="1:1" ht="14" x14ac:dyDescent="0.15">
      <c r="A58" s="19" t="s">
        <v>17</v>
      </c>
    </row>
    <row r="60" spans="1:1" ht="121.75" customHeight="1" x14ac:dyDescent="0.15">
      <c r="A60" s="23" t="s">
        <v>1371</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1372</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11" t="s">
        <v>1390</v>
      </c>
    </row>
    <row r="73" spans="1:1" ht="42" x14ac:dyDescent="0.15">
      <c r="A73" s="23" t="s">
        <v>1391</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5"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1381</v>
      </c>
    </row>
    <row r="96" spans="1:2" x14ac:dyDescent="0.15">
      <c r="A96" s="23"/>
    </row>
    <row r="97" spans="1:4" ht="14" x14ac:dyDescent="0.15">
      <c r="A97" s="260" t="s">
        <v>40</v>
      </c>
    </row>
    <row r="98" spans="1:4" ht="68.5" customHeight="1" x14ac:dyDescent="0.15">
      <c r="A98" s="23" t="s">
        <v>1382</v>
      </c>
    </row>
    <row r="99" spans="1:4" x14ac:dyDescent="0.15">
      <c r="A99" s="23"/>
    </row>
    <row r="100" spans="1:4" ht="14" x14ac:dyDescent="0.15">
      <c r="A100" s="260" t="s">
        <v>41</v>
      </c>
    </row>
    <row r="101" spans="1:4" ht="84" x14ac:dyDescent="0.15">
      <c r="A101" s="23" t="s">
        <v>1383</v>
      </c>
    </row>
    <row r="102" spans="1:4" x14ac:dyDescent="0.15">
      <c r="A102" s="23"/>
    </row>
    <row r="103" spans="1:4" ht="14" x14ac:dyDescent="0.15">
      <c r="A103" s="297" t="s">
        <v>42</v>
      </c>
    </row>
    <row r="104" spans="1:4" ht="56" x14ac:dyDescent="0.15">
      <c r="A104" s="23" t="s">
        <v>1384</v>
      </c>
    </row>
    <row r="105" spans="1:4" x14ac:dyDescent="0.15">
      <c r="A105" s="23"/>
      <c r="B105" s="20" t="s">
        <v>43</v>
      </c>
    </row>
    <row r="106" spans="1:4" ht="14" x14ac:dyDescent="0.15">
      <c r="A106" s="260" t="s">
        <v>44</v>
      </c>
    </row>
    <row r="107" spans="1:4" ht="71.25" customHeight="1" x14ac:dyDescent="0.15">
      <c r="A107" s="19" t="s">
        <v>1385</v>
      </c>
    </row>
    <row r="108" spans="1:4" ht="42" x14ac:dyDescent="0.15">
      <c r="A108" s="19" t="s">
        <v>1375</v>
      </c>
    </row>
    <row r="109" spans="1:4" ht="28" x14ac:dyDescent="0.15">
      <c r="A109" s="19" t="s">
        <v>45</v>
      </c>
    </row>
    <row r="110" spans="1:4" ht="10.5" customHeight="1" x14ac:dyDescent="0.15">
      <c r="D110" s="20" t="s">
        <v>43</v>
      </c>
    </row>
    <row r="111" spans="1:4" ht="99.75" customHeight="1" x14ac:dyDescent="0.15">
      <c r="A111" s="23" t="s">
        <v>1374</v>
      </c>
    </row>
    <row r="112" spans="1:4" ht="28" x14ac:dyDescent="0.15">
      <c r="A112" s="19" t="s">
        <v>1373</v>
      </c>
    </row>
    <row r="114" spans="1:2" ht="196" x14ac:dyDescent="0.15">
      <c r="A114" s="23" t="s">
        <v>1386</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1387</v>
      </c>
    </row>
    <row r="128" spans="1:2" ht="12.75" customHeight="1" x14ac:dyDescent="0.15">
      <c r="A128" s="307" t="s">
        <v>23</v>
      </c>
    </row>
    <row r="129" spans="1:1" ht="15.75" customHeight="1" x14ac:dyDescent="0.15">
      <c r="A129" s="306" t="s">
        <v>55</v>
      </c>
    </row>
    <row r="130" spans="1:1" ht="12.75" customHeight="1" x14ac:dyDescent="0.15">
      <c r="A130" s="23"/>
    </row>
    <row r="131" spans="1:1" ht="14" x14ac:dyDescent="0.15">
      <c r="A131" s="297" t="s">
        <v>56</v>
      </c>
    </row>
    <row r="132" spans="1:1" ht="40.75" customHeight="1" x14ac:dyDescent="0.15">
      <c r="A132" s="23" t="s">
        <v>1376</v>
      </c>
    </row>
    <row r="133" spans="1:1" ht="61.5" customHeight="1" x14ac:dyDescent="0.15">
      <c r="A133" s="303" t="s">
        <v>1388</v>
      </c>
    </row>
    <row r="134" spans="1:1" ht="14" x14ac:dyDescent="0.15">
      <c r="A134" s="260" t="s">
        <v>1389</v>
      </c>
    </row>
    <row r="135" spans="1:1" ht="112" x14ac:dyDescent="0.15">
      <c r="A135" s="303" t="s">
        <v>1377</v>
      </c>
    </row>
    <row r="136" spans="1:1" x14ac:dyDescent="0.15">
      <c r="A136"/>
    </row>
    <row r="137" spans="1:1" ht="71.5" customHeight="1" x14ac:dyDescent="0.15">
      <c r="A137" s="302" t="s">
        <v>1378</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99"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26" t="s">
        <v>57</v>
      </c>
      <c r="B1" s="326"/>
      <c r="C1" s="326"/>
      <c r="D1" s="326"/>
      <c r="E1" s="326"/>
      <c r="F1" s="326"/>
      <c r="G1" s="326"/>
      <c r="H1" s="326"/>
      <c r="I1" s="52"/>
      <c r="J1" s="37"/>
    </row>
    <row r="2" spans="1:11" ht="16" x14ac:dyDescent="0.2">
      <c r="A2" s="332" t="s">
        <v>58</v>
      </c>
      <c r="B2" s="332"/>
      <c r="C2" s="332"/>
      <c r="D2" s="332"/>
      <c r="E2" s="332"/>
      <c r="F2" s="332"/>
      <c r="G2" s="332"/>
      <c r="H2" s="330" t="str">
        <f>+Doklady!I100</f>
        <v>V2</v>
      </c>
      <c r="I2" s="330"/>
    </row>
    <row r="3" spans="1:11" ht="14" x14ac:dyDescent="0.15">
      <c r="A3" s="40"/>
      <c r="B3" s="40"/>
      <c r="C3" s="40"/>
      <c r="D3" s="40"/>
      <c r="E3" s="40"/>
      <c r="F3" s="40"/>
      <c r="G3" s="40"/>
      <c r="H3" s="331">
        <f>+Doklady!I101</f>
        <v>45887</v>
      </c>
      <c r="I3" s="331"/>
    </row>
    <row r="4" spans="1:11" ht="15.75" customHeight="1" x14ac:dyDescent="0.15">
      <c r="A4" s="41" t="s">
        <v>59</v>
      </c>
      <c r="B4" s="327" t="s">
        <v>60</v>
      </c>
      <c r="C4" s="328"/>
      <c r="D4" s="328"/>
      <c r="E4" s="329"/>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2"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35" t="s">
        <v>311</v>
      </c>
      <c r="B1" s="336"/>
      <c r="C1" s="174">
        <v>45688</v>
      </c>
      <c r="D1" s="26"/>
      <c r="G1" s="252">
        <v>45688</v>
      </c>
    </row>
    <row r="2" spans="1:7" ht="14" x14ac:dyDescent="0.15">
      <c r="A2" s="28"/>
      <c r="B2" s="28"/>
      <c r="G2" s="252">
        <v>45716</v>
      </c>
    </row>
    <row r="3" spans="1:7" ht="14" x14ac:dyDescent="0.15">
      <c r="A3" s="30" t="s">
        <v>312</v>
      </c>
      <c r="B3" s="333" t="str">
        <f>INDEX(Adr!B:B,Doklady!B102+1)</f>
        <v>Slovenská boxerská federácia</v>
      </c>
      <c r="C3" s="333"/>
      <c r="D3" s="333"/>
      <c r="G3" s="252">
        <v>45747</v>
      </c>
    </row>
    <row r="4" spans="1:7" ht="14" x14ac:dyDescent="0.15">
      <c r="A4" s="30" t="s">
        <v>313</v>
      </c>
      <c r="B4" s="29" t="str">
        <f>RIGHT("0000"&amp;INDEX(Adr!A:A,Doklady!B102+1),8)</f>
        <v>31744621</v>
      </c>
      <c r="G4" s="252">
        <v>45777</v>
      </c>
    </row>
    <row r="5" spans="1:7" ht="14" x14ac:dyDescent="0.15">
      <c r="A5" s="30" t="s">
        <v>314</v>
      </c>
      <c r="B5" s="29" t="str">
        <f>INDEX(Adr!D:D,Doklady!B102+1)&amp;", "&amp;INDEX(Adr!E:E,Doklady!B102+1)</f>
        <v>Dr. Vladimíra Clementisa 3222/10,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257730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257730</v>
      </c>
      <c r="G15" s="252"/>
    </row>
    <row r="16" spans="1:7" ht="14" x14ac:dyDescent="0.15">
      <c r="G16" s="252"/>
    </row>
    <row r="17" spans="1:5" ht="72" customHeight="1" x14ac:dyDescent="0.15">
      <c r="A17" s="334" t="s">
        <v>328</v>
      </c>
      <c r="B17" s="334"/>
      <c r="C17" s="334"/>
      <c r="D17" s="334"/>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2"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32" customHeight="1" x14ac:dyDescent="0.2">
      <c r="A1" s="356" t="s">
        <v>1502</v>
      </c>
      <c r="B1" s="356"/>
      <c r="C1" s="356"/>
      <c r="D1" s="356"/>
      <c r="E1" s="356"/>
      <c r="F1" s="356"/>
      <c r="G1" s="356"/>
      <c r="H1" s="356"/>
      <c r="I1" s="356"/>
    </row>
    <row r="2" spans="1:26" ht="7.5" customHeight="1" x14ac:dyDescent="0.15">
      <c r="C2" s="8"/>
      <c r="D2" s="8"/>
      <c r="E2" s="8"/>
      <c r="F2" s="8"/>
      <c r="G2" s="8"/>
      <c r="H2" s="8"/>
      <c r="I2" s="8"/>
    </row>
    <row r="3" spans="1:26" s="9" customFormat="1" ht="26.25" customHeight="1" x14ac:dyDescent="0.15">
      <c r="B3" s="160" t="s">
        <v>59</v>
      </c>
      <c r="C3" s="357" t="str">
        <f>INDEX(Adr!B2:B87,Doklady!B102)</f>
        <v>Slovenská boxerská federácia</v>
      </c>
      <c r="D3" s="357"/>
      <c r="E3" s="357"/>
      <c r="F3" s="35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INDEX(Adr!A2:A89,Doklady!B102)</f>
        <v>31744621</v>
      </c>
      <c r="I4" s="65">
        <f>Doklady!I101</f>
        <v>45887</v>
      </c>
      <c r="J4" s="85"/>
      <c r="K4" s="85"/>
      <c r="L4" s="85"/>
      <c r="M4" s="85"/>
      <c r="N4" s="85"/>
      <c r="O4" s="85"/>
      <c r="P4" s="85"/>
      <c r="Q4" s="85"/>
      <c r="R4" s="85"/>
      <c r="S4" s="85"/>
      <c r="T4" s="85"/>
      <c r="U4" s="85"/>
      <c r="V4" s="85"/>
      <c r="W4" s="85"/>
      <c r="X4" s="85"/>
      <c r="Y4" s="85"/>
      <c r="Z4" s="85"/>
    </row>
    <row r="5" spans="1:26" s="9" customFormat="1" ht="13" x14ac:dyDescent="0.1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INDEX(Adr!D2:D89,Doklady!B102)&amp;", "&amp;INDEX(Adr!E2:E89,Doklady!B102)&amp;", "&amp;INDEX(Adr!F2:F89,Doklady!B102)</f>
        <v>Dr. Vladimíra Clementisa 3222/10, Bratislava, 821 02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330</v>
      </c>
      <c r="C9" s="125" t="s">
        <v>331</v>
      </c>
      <c r="D9" s="125" t="s">
        <v>332</v>
      </c>
      <c r="E9" s="358" t="s">
        <v>333</v>
      </c>
      <c r="F9" s="359"/>
      <c r="J9" s="8"/>
      <c r="L9" s="118"/>
      <c r="M9" s="118"/>
      <c r="N9" s="118"/>
      <c r="O9" s="118"/>
      <c r="P9" s="118"/>
      <c r="Q9" s="118"/>
      <c r="R9" s="118"/>
      <c r="S9" s="118"/>
    </row>
    <row r="10" spans="1:26" ht="18" x14ac:dyDescent="0.2">
      <c r="A10" s="69" t="s">
        <v>317</v>
      </c>
      <c r="B10" s="70" t="s">
        <v>318</v>
      </c>
      <c r="C10" s="126">
        <f>SUMIF(FP!J:J,Doklady!$B$1&amp;A10,FP!D:D)</f>
        <v>0</v>
      </c>
      <c r="D10" s="126">
        <f>C10-E10</f>
        <v>0</v>
      </c>
      <c r="E10" s="352">
        <f>SUMIF(K:K,A10,I:I)</f>
        <v>0</v>
      </c>
      <c r="F10" s="353"/>
      <c r="L10" s="120" t="s">
        <v>334</v>
      </c>
      <c r="M10" s="118"/>
      <c r="N10" s="118"/>
      <c r="O10" s="118"/>
      <c r="P10" s="118"/>
      <c r="Q10" s="118"/>
      <c r="R10" s="118"/>
      <c r="S10" s="118"/>
    </row>
    <row r="11" spans="1:26" ht="18" x14ac:dyDescent="0.2">
      <c r="A11" s="69" t="s">
        <v>319</v>
      </c>
      <c r="B11" s="70" t="s">
        <v>320</v>
      </c>
      <c r="C11" s="126">
        <f>SUMIF(FP!J:J,Doklady!$B$1&amp;A11,FP!D:D)</f>
        <v>257730</v>
      </c>
      <c r="D11" s="126">
        <f>+C11-E11</f>
        <v>257729.99999999994</v>
      </c>
      <c r="E11" s="360">
        <f>+I39-I42+I44-I47</f>
        <v>5.8207660913467407E-11</v>
      </c>
      <c r="F11" s="361"/>
      <c r="J11" s="176"/>
      <c r="L11" s="161" t="str">
        <f>L41</f>
        <v>a - box - bežné transfery</v>
      </c>
      <c r="M11" s="118"/>
      <c r="N11" s="118"/>
      <c r="O11" s="118"/>
      <c r="P11" s="118"/>
      <c r="Q11" s="118"/>
      <c r="R11" s="118"/>
      <c r="S11" s="118"/>
    </row>
    <row r="12" spans="1:26" ht="18" x14ac:dyDescent="0.2">
      <c r="A12" s="69" t="s">
        <v>321</v>
      </c>
      <c r="B12" s="70" t="s">
        <v>322</v>
      </c>
      <c r="C12" s="126">
        <f>SUMIF(FP!J:J,Doklady!$B$1&amp;A12,FP!D:D)</f>
        <v>0</v>
      </c>
      <c r="D12" s="126">
        <f>C12-E12</f>
        <v>0</v>
      </c>
      <c r="E12" s="352">
        <f>SUMIF(K:K,A12,I:I)</f>
        <v>0</v>
      </c>
      <c r="F12" s="353"/>
      <c r="J12" s="177"/>
      <c r="L12" s="161" t="str">
        <f>L42</f>
        <v>a - box - kapitálové transfery</v>
      </c>
      <c r="N12" s="118"/>
      <c r="O12" s="118"/>
      <c r="P12" s="118"/>
      <c r="Q12" s="118"/>
      <c r="R12" s="118"/>
      <c r="S12" s="118"/>
    </row>
    <row r="13" spans="1:26" ht="18" x14ac:dyDescent="0.2">
      <c r="A13" s="69" t="s">
        <v>323</v>
      </c>
      <c r="B13" s="70" t="s">
        <v>324</v>
      </c>
      <c r="C13" s="126">
        <f>SUMIF(FP!J:J,Doklady!$B$1&amp;A13,FP!D:D)</f>
        <v>0</v>
      </c>
      <c r="D13" s="126">
        <f>C13-E13</f>
        <v>0</v>
      </c>
      <c r="E13" s="352">
        <f>SUMIF(K:K,A13,I:I)</f>
        <v>0</v>
      </c>
      <c r="F13" s="353"/>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2">
        <f>SUMIF(K:K,A14,I:I)</f>
        <v>0</v>
      </c>
      <c r="F14" s="363"/>
      <c r="J14" s="8"/>
      <c r="L14" s="161" t="str">
        <f>L47</f>
        <v>2</v>
      </c>
      <c r="N14" s="118"/>
      <c r="O14" s="118"/>
      <c r="P14" s="118"/>
      <c r="Q14" s="118"/>
      <c r="R14" s="118"/>
      <c r="S14" s="118"/>
    </row>
    <row r="15" spans="1:26" ht="5.25" customHeight="1" thickTop="1" x14ac:dyDescent="0.15">
      <c r="I15" s="9"/>
    </row>
    <row r="16" spans="1:26" s="9" customFormat="1" ht="13" x14ac:dyDescent="0.15">
      <c r="A16" s="117" t="s">
        <v>335</v>
      </c>
      <c r="B16" s="344" t="s">
        <v>336</v>
      </c>
      <c r="C16" s="345"/>
      <c r="D16" s="345"/>
      <c r="E16" s="345"/>
      <c r="F16" s="345"/>
      <c r="G16" s="345"/>
      <c r="H16" s="346"/>
      <c r="I16" s="136" t="s">
        <v>337</v>
      </c>
      <c r="J16" s="85"/>
      <c r="K16" s="85"/>
      <c r="L16" s="85"/>
      <c r="M16" s="85"/>
      <c r="N16" s="85"/>
      <c r="O16" s="85"/>
      <c r="P16" s="85"/>
      <c r="Q16" s="85"/>
      <c r="R16" s="85"/>
      <c r="S16" s="85"/>
      <c r="T16" s="85"/>
      <c r="U16" s="85"/>
      <c r="V16" s="85"/>
      <c r="W16" s="85"/>
      <c r="X16" s="85"/>
      <c r="Y16" s="85"/>
      <c r="Z16" s="85"/>
    </row>
    <row r="17" spans="1:20" ht="12" x14ac:dyDescent="0.15">
      <c r="A17" s="115" t="s">
        <v>338</v>
      </c>
      <c r="B17" s="347" t="s">
        <v>339</v>
      </c>
      <c r="C17" s="347"/>
      <c r="D17" s="347"/>
      <c r="E17" s="347"/>
      <c r="F17" s="347"/>
      <c r="G17" s="347"/>
      <c r="H17" s="347"/>
      <c r="I17" s="73">
        <f>SUMIF(FP!I:I,Doklady!$B$1&amp;A17,FP!D:D)</f>
        <v>257730</v>
      </c>
      <c r="T17" s="86"/>
    </row>
    <row r="18" spans="1:20" x14ac:dyDescent="0.15">
      <c r="A18" s="135" t="s">
        <v>340</v>
      </c>
      <c r="B18" s="347" t="s">
        <v>341</v>
      </c>
      <c r="C18" s="347"/>
      <c r="D18" s="347"/>
      <c r="E18" s="347"/>
      <c r="F18" s="347"/>
      <c r="G18" s="347"/>
      <c r="H18" s="347"/>
      <c r="I18" s="73">
        <f>SUMIF(FP!I:I,Doklady!$B$1&amp;A18,FP!D:D)</f>
        <v>0</v>
      </c>
    </row>
    <row r="19" spans="1:20" ht="12" x14ac:dyDescent="0.15">
      <c r="A19" s="115" t="s">
        <v>342</v>
      </c>
      <c r="B19" s="347" t="s">
        <v>343</v>
      </c>
      <c r="C19" s="347"/>
      <c r="D19" s="347"/>
      <c r="E19" s="347"/>
      <c r="F19" s="347"/>
      <c r="G19" s="347"/>
      <c r="H19" s="347"/>
      <c r="I19" s="73">
        <f>SUMIF(FP!I:I,Doklady!$B$1&amp;A19,FP!D:D)</f>
        <v>0</v>
      </c>
    </row>
    <row r="20" spans="1:20" x14ac:dyDescent="0.15">
      <c r="A20" s="135" t="s">
        <v>344</v>
      </c>
      <c r="B20" s="341" t="s">
        <v>345</v>
      </c>
      <c r="C20" s="342"/>
      <c r="D20" s="342"/>
      <c r="E20" s="342"/>
      <c r="F20" s="342"/>
      <c r="G20" s="342"/>
      <c r="H20" s="343"/>
      <c r="I20" s="73">
        <f>SUMIF(FP!I:I,Doklady!$B$1&amp;A20,FP!D:D)</f>
        <v>0</v>
      </c>
      <c r="T20" s="86"/>
    </row>
    <row r="21" spans="1:20" ht="12" x14ac:dyDescent="0.15">
      <c r="A21" s="115" t="s">
        <v>346</v>
      </c>
      <c r="B21" s="341" t="s">
        <v>347</v>
      </c>
      <c r="C21" s="342"/>
      <c r="D21" s="342"/>
      <c r="E21" s="342"/>
      <c r="F21" s="342"/>
      <c r="G21" s="342"/>
      <c r="H21" s="343"/>
      <c r="I21" s="73">
        <f>SUMIF(FP!I:I,Doklady!$B$1&amp;A21,FP!D:D)</f>
        <v>0</v>
      </c>
      <c r="T21" s="86"/>
    </row>
    <row r="22" spans="1:20" x14ac:dyDescent="0.15">
      <c r="A22" s="135" t="s">
        <v>348</v>
      </c>
      <c r="B22" s="348" t="s">
        <v>349</v>
      </c>
      <c r="C22" s="349"/>
      <c r="D22" s="349"/>
      <c r="E22" s="349"/>
      <c r="F22" s="349"/>
      <c r="G22" s="349"/>
      <c r="H22" s="350"/>
      <c r="I22" s="73">
        <f>SUMIF(FP!I:I,Doklady!$B$1&amp;A22,FP!D:D)</f>
        <v>0</v>
      </c>
      <c r="T22" s="86"/>
    </row>
    <row r="23" spans="1:20" ht="12" x14ac:dyDescent="0.15">
      <c r="A23" s="115" t="s">
        <v>350</v>
      </c>
      <c r="B23" s="341" t="s">
        <v>351</v>
      </c>
      <c r="C23" s="342"/>
      <c r="D23" s="342"/>
      <c r="E23" s="342"/>
      <c r="F23" s="342"/>
      <c r="G23" s="342"/>
      <c r="H23" s="343"/>
      <c r="I23" s="73">
        <f>SUMIF(FP!I:I,Doklady!$B$1&amp;A23,FP!D:D)</f>
        <v>0</v>
      </c>
      <c r="T23" s="86"/>
    </row>
    <row r="24" spans="1:20" x14ac:dyDescent="0.15">
      <c r="A24" s="135" t="s">
        <v>352</v>
      </c>
      <c r="B24" s="341" t="s">
        <v>353</v>
      </c>
      <c r="C24" s="342"/>
      <c r="D24" s="342"/>
      <c r="E24" s="342"/>
      <c r="F24" s="342"/>
      <c r="G24" s="342"/>
      <c r="H24" s="343"/>
      <c r="I24" s="73">
        <f>SUMIF(FP!I:I,Doklady!$B$1&amp;A24,FP!D:D)</f>
        <v>0</v>
      </c>
      <c r="T24" s="86"/>
    </row>
    <row r="25" spans="1:20" ht="12" x14ac:dyDescent="0.15">
      <c r="A25" s="115" t="s">
        <v>354</v>
      </c>
      <c r="B25" s="364" t="s">
        <v>355</v>
      </c>
      <c r="C25" s="365"/>
      <c r="D25" s="365"/>
      <c r="E25" s="365"/>
      <c r="F25" s="365"/>
      <c r="G25" s="365"/>
      <c r="H25" s="366"/>
      <c r="I25" s="73">
        <f>SUMIF(FP!I:I,Doklady!$B$1&amp;A25,FP!D:D)</f>
        <v>0</v>
      </c>
      <c r="T25" s="86"/>
    </row>
    <row r="26" spans="1:20" x14ac:dyDescent="0.15">
      <c r="A26" s="135" t="s">
        <v>356</v>
      </c>
      <c r="B26" s="341" t="s">
        <v>357</v>
      </c>
      <c r="C26" s="342"/>
      <c r="D26" s="342"/>
      <c r="E26" s="342"/>
      <c r="F26" s="342"/>
      <c r="G26" s="342"/>
      <c r="H26" s="343"/>
      <c r="I26" s="73">
        <f>SUMIF(FP!I:I,Doklady!$B$1&amp;A26,FP!D:D)</f>
        <v>0</v>
      </c>
      <c r="T26" s="86"/>
    </row>
    <row r="27" spans="1:20" ht="12" x14ac:dyDescent="0.15">
      <c r="A27" s="115" t="s">
        <v>358</v>
      </c>
      <c r="B27" s="341" t="s">
        <v>359</v>
      </c>
      <c r="C27" s="342"/>
      <c r="D27" s="342"/>
      <c r="E27" s="342"/>
      <c r="F27" s="342"/>
      <c r="G27" s="342"/>
      <c r="H27" s="343"/>
      <c r="I27" s="73">
        <f>SUMIF(FP!I:I,Doklady!$B$1&amp;A27,FP!D:D)</f>
        <v>0</v>
      </c>
      <c r="T27" s="86"/>
    </row>
    <row r="28" spans="1:20" x14ac:dyDescent="0.15">
      <c r="A28" s="135" t="s">
        <v>360</v>
      </c>
      <c r="B28" s="341" t="s">
        <v>361</v>
      </c>
      <c r="C28" s="342"/>
      <c r="D28" s="342"/>
      <c r="E28" s="342"/>
      <c r="F28" s="342"/>
      <c r="G28" s="342"/>
      <c r="H28" s="343"/>
      <c r="I28" s="73">
        <f>SUMIF(FP!I:I,Doklady!$B$1&amp;A28,FP!D:D)</f>
        <v>0</v>
      </c>
      <c r="T28" s="86"/>
    </row>
    <row r="29" spans="1:20" ht="12" x14ac:dyDescent="0.15">
      <c r="A29" s="115" t="s">
        <v>362</v>
      </c>
      <c r="B29" s="341" t="s">
        <v>363</v>
      </c>
      <c r="C29" s="342"/>
      <c r="D29" s="342"/>
      <c r="E29" s="342"/>
      <c r="F29" s="342"/>
      <c r="G29" s="342"/>
      <c r="H29" s="343"/>
      <c r="I29" s="73">
        <f>SUMIF(FP!I:I,Doklady!$B$1&amp;A29,FP!D:D)</f>
        <v>0</v>
      </c>
      <c r="T29" s="86"/>
    </row>
    <row r="30" spans="1:20" hidden="1" x14ac:dyDescent="0.15">
      <c r="A30" s="135" t="s">
        <v>364</v>
      </c>
      <c r="B30" s="341"/>
      <c r="C30" s="342"/>
      <c r="D30" s="342"/>
      <c r="E30" s="342"/>
      <c r="F30" s="342"/>
      <c r="G30" s="342"/>
      <c r="H30" s="343"/>
      <c r="I30" s="73">
        <f>SUMIF(FP!I:I,Doklady!$B$1&amp;A30,FP!D:D)</f>
        <v>0</v>
      </c>
      <c r="T30" s="86"/>
    </row>
    <row r="31" spans="1:20" ht="12" hidden="1" x14ac:dyDescent="0.15">
      <c r="A31" s="115" t="s">
        <v>365</v>
      </c>
      <c r="B31" s="341"/>
      <c r="C31" s="342"/>
      <c r="D31" s="342"/>
      <c r="E31" s="342"/>
      <c r="F31" s="342"/>
      <c r="G31" s="342"/>
      <c r="H31" s="343"/>
      <c r="I31" s="73">
        <f>SUMIF(FP!I:I,Doklady!$B$1&amp;A31,FP!D:D)</f>
        <v>0</v>
      </c>
      <c r="T31" s="86"/>
    </row>
    <row r="32" spans="1:20" hidden="1" x14ac:dyDescent="0.15">
      <c r="A32" s="135" t="s">
        <v>366</v>
      </c>
      <c r="B32" s="337"/>
      <c r="C32" s="338"/>
      <c r="D32" s="338"/>
      <c r="E32" s="338"/>
      <c r="F32" s="338"/>
      <c r="G32" s="338"/>
      <c r="H32" s="339"/>
      <c r="I32" s="73">
        <f>SUMIF(FP!I:I,Doklady!$B$1&amp;A32,FP!D:D)</f>
        <v>0</v>
      </c>
      <c r="T32" s="86"/>
    </row>
    <row r="33" spans="1:21" ht="12" hidden="1" x14ac:dyDescent="0.15">
      <c r="A33" s="115" t="s">
        <v>367</v>
      </c>
      <c r="B33" s="337"/>
      <c r="C33" s="338"/>
      <c r="D33" s="338"/>
      <c r="E33" s="338"/>
      <c r="F33" s="338"/>
      <c r="G33" s="338"/>
      <c r="H33" s="339"/>
      <c r="I33" s="73">
        <f>SUMIF(FP!I:I,Doklady!$B$1&amp;A33,FP!D:D)</f>
        <v>0</v>
      </c>
      <c r="T33" s="86"/>
    </row>
    <row r="34" spans="1:21" hidden="1" x14ac:dyDescent="0.15">
      <c r="A34" s="135" t="s">
        <v>368</v>
      </c>
      <c r="B34" s="340"/>
      <c r="C34" s="340"/>
      <c r="D34" s="340"/>
      <c r="E34" s="340"/>
      <c r="F34" s="340"/>
      <c r="G34" s="340"/>
      <c r="H34" s="340"/>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335</v>
      </c>
      <c r="B38" s="67" t="str">
        <f>"Šport "&amp;K40</f>
        <v>Šport box</v>
      </c>
      <c r="C38" s="68" t="s">
        <v>370</v>
      </c>
      <c r="D38" s="68" t="s">
        <v>371</v>
      </c>
      <c r="E38" s="68" t="s">
        <v>372</v>
      </c>
      <c r="F38" s="68" t="s">
        <v>373</v>
      </c>
      <c r="G38" s="68" t="s">
        <v>374</v>
      </c>
      <c r="H38" s="68" t="s">
        <v>375</v>
      </c>
      <c r="I38" s="67" t="s">
        <v>327</v>
      </c>
      <c r="L38" s="84">
        <f>COUNTIF(FP!N:N,Doklady!B1&amp;"aB")</f>
        <v>1</v>
      </c>
    </row>
    <row r="39" spans="1:21" ht="12" x14ac:dyDescent="0.15">
      <c r="A39" s="115" t="s">
        <v>338</v>
      </c>
      <c r="B39" s="116" t="s">
        <v>376</v>
      </c>
      <c r="C39" s="78">
        <f>I39*0</f>
        <v>0</v>
      </c>
      <c r="D39" s="78">
        <f>I39*0</f>
        <v>0</v>
      </c>
      <c r="E39" s="78">
        <f>I39*0</f>
        <v>0</v>
      </c>
      <c r="F39" s="78">
        <f>+I39*0.2</f>
        <v>51546</v>
      </c>
      <c r="G39" s="78">
        <f>+MAX(I39-C39-D39-E39-F39-H39,0)</f>
        <v>206184</v>
      </c>
      <c r="H39" s="78">
        <f>+IFERROR(VLOOKUP(K40&amp;" - kapitálové transfery",B$53:C$90,2,0),0)</f>
        <v>0</v>
      </c>
      <c r="I39" s="73">
        <f>SUMIF(FP!K:K,K40,FP!D:D)</f>
        <v>257730</v>
      </c>
      <c r="L39" s="84">
        <f>COUNTIF(FP!N:N,Doklady!B1&amp;"aK")</f>
        <v>0</v>
      </c>
      <c r="T39" s="86"/>
    </row>
    <row r="40" spans="1:21" ht="12" x14ac:dyDescent="0.15">
      <c r="A40" s="115" t="s">
        <v>338</v>
      </c>
      <c r="B40" s="116" t="s">
        <v>377</v>
      </c>
      <c r="C40" s="78">
        <f>DSUM(Doklady!A103:J10000,"GGG",Spolu!L40:M42)</f>
        <v>0</v>
      </c>
      <c r="D40" s="78">
        <f>DSUM(Doklady!A103:J10000,"GGG",Spolu!N40:O42)</f>
        <v>69069.2</v>
      </c>
      <c r="E40" s="78">
        <f>DSUM(Doklady!A103:J10000,"GGG",Spolu!P40:Q42)</f>
        <v>106174.07999999999</v>
      </c>
      <c r="F40" s="78">
        <f>DSUM(Doklady!A103:J10000,"GGG",Spolu!R40:S42)</f>
        <v>32664.859999999997</v>
      </c>
      <c r="G40" s="78">
        <f>DSUM(Doklady!A103:J10000,"GGG",Spolu!T40:U42)-H40</f>
        <v>49821.859999999993</v>
      </c>
      <c r="H40" s="78">
        <f>+IFERROR(VLOOKUP(K40&amp;" - kapitálové transfery",B$53:D$90,3,0),0)</f>
        <v>0</v>
      </c>
      <c r="I40" s="73">
        <f>+C40+D40+E40+F40+G40+H40</f>
        <v>257729.99999999994</v>
      </c>
      <c r="J40" s="218" t="str">
        <f>+K45</f>
        <v>.</v>
      </c>
      <c r="K40" s="218" t="str">
        <f>IF(L38&gt;0,INDEX(FP!K:K,Doklady!B2),".")</f>
        <v>box</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15">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box - bežné transfery</v>
      </c>
      <c r="M41" s="120">
        <v>1</v>
      </c>
      <c r="N41" s="161" t="str">
        <f>+L41</f>
        <v>a - box - bežné transfery</v>
      </c>
      <c r="O41" s="120">
        <v>2</v>
      </c>
      <c r="P41" s="161" t="str">
        <f>+L41</f>
        <v>a - box - bežné transfery</v>
      </c>
      <c r="Q41" s="120">
        <v>3</v>
      </c>
      <c r="R41" s="161" t="str">
        <f>+L41</f>
        <v>a - box - bežné transfery</v>
      </c>
      <c r="S41" s="120">
        <v>4</v>
      </c>
      <c r="T41" s="161" t="str">
        <f>+L41</f>
        <v>a - box - bežné transfery</v>
      </c>
      <c r="U41" s="120">
        <v>5</v>
      </c>
    </row>
    <row r="42" spans="1:21" ht="10.5" customHeight="1" x14ac:dyDescent="0.15">
      <c r="A42" s="115" t="s">
        <v>338</v>
      </c>
      <c r="B42" s="116" t="s">
        <v>380</v>
      </c>
      <c r="C42" s="73">
        <f>+C40</f>
        <v>0</v>
      </c>
      <c r="D42" s="216">
        <f>+D40</f>
        <v>69069.2</v>
      </c>
      <c r="E42" s="216">
        <f>+E40</f>
        <v>106174.07999999999</v>
      </c>
      <c r="F42" s="216">
        <f>+MIN(F39:F40)</f>
        <v>32664.859999999997</v>
      </c>
      <c r="G42" s="216">
        <f>+MIN(G39+MAX(F39-F40,0)-MAX(E40-E39,0)-MAX(D40-D39,0)-MAX(C40-C39,0),G40)</f>
        <v>49821.859999999993</v>
      </c>
      <c r="H42" s="216">
        <f>+MIN(H39:H40)</f>
        <v>0</v>
      </c>
      <c r="I42" s="73">
        <f>+C42+D42+E42+MIN(F39:F40)+G42+H42</f>
        <v>257729.99999999994</v>
      </c>
      <c r="J42" s="219">
        <f>+K47</f>
        <v>0</v>
      </c>
      <c r="K42" s="219">
        <f>+I42-H42</f>
        <v>257729.99999999994</v>
      </c>
      <c r="L42" s="161" t="str">
        <f>+SUBSTITUTE(L41,"bežné","kapitálové")</f>
        <v>a - box - kapitálové transfery</v>
      </c>
      <c r="M42" s="120">
        <v>1</v>
      </c>
      <c r="N42" s="161" t="str">
        <f>+L42</f>
        <v>a - box - kapitálové transfery</v>
      </c>
      <c r="O42" s="120">
        <v>2</v>
      </c>
      <c r="P42" s="161" t="str">
        <f>+L42</f>
        <v>a - box - kapitálové transfery</v>
      </c>
      <c r="Q42" s="120">
        <v>3</v>
      </c>
      <c r="R42" s="161" t="str">
        <f>+L42</f>
        <v>a - box - kapitálové transfery</v>
      </c>
      <c r="S42" s="120">
        <v>4</v>
      </c>
      <c r="T42" s="161" t="str">
        <f>+L42</f>
        <v>a - box - kapitálové transfery</v>
      </c>
      <c r="U42" s="120">
        <v>5</v>
      </c>
    </row>
    <row r="43" spans="1:21" ht="24" x14ac:dyDescent="0.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ht="12" x14ac:dyDescent="0.15">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ht="12" x14ac:dyDescent="0.15">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2" x14ac:dyDescent="0.1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4"/>
      <c r="B50" s="355"/>
      <c r="C50" s="355"/>
      <c r="D50" s="355"/>
      <c r="E50" s="355"/>
      <c r="F50" s="355"/>
      <c r="G50" s="355"/>
      <c r="H50" s="355"/>
      <c r="I50" s="355"/>
      <c r="T50" s="86"/>
    </row>
    <row r="51" spans="1:20" x14ac:dyDescent="0.15">
      <c r="A51" s="112"/>
      <c r="B51" s="113"/>
      <c r="C51" s="111"/>
      <c r="D51" s="114"/>
      <c r="E51" s="114"/>
      <c r="F51" s="114"/>
      <c r="G51" s="222"/>
      <c r="H51" s="114"/>
      <c r="I51" s="114"/>
      <c r="T51" s="86"/>
    </row>
    <row r="52" spans="1:20" ht="24" x14ac:dyDescent="0.15">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15">
      <c r="A53" s="75" t="str">
        <f>Doklady!D1</f>
        <v>a</v>
      </c>
      <c r="B53" s="119" t="str">
        <f>Doklady!H1</f>
        <v>box - bežné transfery</v>
      </c>
      <c r="C53" s="73">
        <f>IF(A53&lt;&gt;"",INDEX(FP!D:D,Doklady!B$2+(ROW()-53)),"")</f>
        <v>257730</v>
      </c>
      <c r="D53" s="73">
        <f>IF(A53&lt;&gt;"",Doklady!I1-Doklady!J1,"")</f>
        <v>257730.00000000006</v>
      </c>
      <c r="E53" s="73">
        <f>IF(A53&lt;&gt;"",MIN(D53,C53)*Doklady!C1/(1-Doklady!C1),"")</f>
        <v>0</v>
      </c>
      <c r="F53" s="71">
        <f>IF(A53&lt;&gt;"",Doklady!J1,"")</f>
        <v>0</v>
      </c>
      <c r="G53" s="73">
        <f>+IFERROR(HLOOKUP(IF(RIGHT(B53,15)="bežné transfery",LEFT(B53,LEN(B53)-18),0),$J$40:$K$42,3,0),MIN(C53,D53))</f>
        <v>257729.99999999994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15">
      <c r="A130" s="226" t="str">
        <f>Doklady!D66</f>
        <v/>
      </c>
      <c r="B130" s="227" t="s">
        <v>327</v>
      </c>
      <c r="C130" s="228">
        <f>SUM(C53:C129)</f>
        <v>257730</v>
      </c>
      <c r="D130" s="228">
        <f t="shared" ref="D130:I130" si="9">SUM(D53:D129)</f>
        <v>257730.00000000006</v>
      </c>
      <c r="E130" s="228">
        <f t="shared" si="9"/>
        <v>0</v>
      </c>
      <c r="F130" s="228">
        <f t="shared" si="9"/>
        <v>0</v>
      </c>
      <c r="G130" s="228">
        <f t="shared" si="9"/>
        <v>257729.99999999994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395</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396</v>
      </c>
      <c r="B139" s="9"/>
      <c r="C139" s="74"/>
      <c r="D139" s="74"/>
      <c r="E139" s="74"/>
      <c r="F139" s="74"/>
      <c r="G139" s="74"/>
      <c r="H139" s="74"/>
      <c r="I139" s="74"/>
      <c r="J139" s="85"/>
    </row>
    <row r="140" spans="1:26" ht="13" x14ac:dyDescent="0.15">
      <c r="A140" s="9"/>
      <c r="B140" s="281" t="s">
        <v>2132</v>
      </c>
      <c r="C140" s="229"/>
      <c r="D140" s="367" t="s">
        <v>558</v>
      </c>
      <c r="E140" s="367"/>
      <c r="F140" s="367"/>
      <c r="G140" s="367"/>
      <c r="H140" s="367"/>
      <c r="I140" s="367"/>
      <c r="J140" s="85"/>
    </row>
    <row r="141" spans="1:26" ht="68.25" customHeight="1" x14ac:dyDescent="0.15">
      <c r="A141" s="9"/>
      <c r="B141" s="283" t="s">
        <v>397</v>
      </c>
      <c r="C141" s="214"/>
      <c r="D141" s="351" t="s">
        <v>398</v>
      </c>
      <c r="E141" s="351"/>
      <c r="F141" s="351"/>
      <c r="G141" s="351"/>
      <c r="H141" s="351"/>
      <c r="I141" s="351"/>
      <c r="J141" s="85"/>
    </row>
    <row r="142" spans="1:26" ht="13" x14ac:dyDescent="0.15">
      <c r="A142" s="9"/>
      <c r="B142" s="282"/>
      <c r="C142" s="214"/>
      <c r="D142" s="263"/>
      <c r="E142" s="263"/>
      <c r="F142" s="263"/>
      <c r="G142" s="263"/>
      <c r="H142" s="263"/>
      <c r="I142" s="263"/>
      <c r="J142" s="85"/>
    </row>
    <row r="143" spans="1:26" ht="13" x14ac:dyDescent="0.15">
      <c r="A143" s="9"/>
      <c r="B143" s="282"/>
      <c r="C143" s="214"/>
      <c r="D143" s="263"/>
      <c r="E143" s="263"/>
      <c r="F143" s="263"/>
      <c r="G143" s="263"/>
      <c r="H143" s="263"/>
      <c r="I143" s="263"/>
      <c r="J143" s="85"/>
    </row>
    <row r="144" spans="1:26" ht="13" x14ac:dyDescent="0.15">
      <c r="A144" s="9"/>
      <c r="B144" s="283"/>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pageSetUpPr fitToPage="1"/>
  </sheetPr>
  <dimension ref="A1:Y5000"/>
  <sheetViews>
    <sheetView tabSelected="1" topLeftCell="A100" zoomScale="130" zoomScaleNormal="130" workbookViewId="0">
      <selection activeCell="A100" sqref="A100:J302"/>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box - bežné transfery</v>
      </c>
      <c r="B1" s="232" t="str">
        <f>INDEX(Adr!A:A,B102+1)</f>
        <v>31744621</v>
      </c>
      <c r="C1" s="233">
        <f>IF(ROW()&lt;=B$3,INDEX(FP!E:E,B$2+ROW()-1),"")</f>
        <v>0</v>
      </c>
      <c r="D1" s="234" t="str">
        <f>IF(ROW()&lt;=B$3,INDEX(FP!F:F,B$2+ROW()-1),"")</f>
        <v>a</v>
      </c>
      <c r="E1" s="234"/>
      <c r="F1" s="234" t="str">
        <f>IF(ROW()&lt;=B$3,INDEX(FP!G:G,B$2+ROW()-1),"")</f>
        <v>026 02</v>
      </c>
      <c r="G1" s="234"/>
      <c r="H1" s="235" t="str">
        <f>IF(ROW()&lt;=B$3,INDEX(FP!C:C,B$2+ROW()-1),"")</f>
        <v>box - bežné transfery</v>
      </c>
      <c r="I1" s="236">
        <f t="shared" ref="I1:I6" si="0">IF(ROW()&lt;=B$3,SUMIF(A$107:A$10042,A1,I$107:I$10042),"")</f>
        <v>257730.00000000006</v>
      </c>
      <c r="J1" s="236">
        <f t="shared" ref="J1:J32" si="1">IF(ROW()&lt;=B$3,SUMIFS(I$103:I$50042,A$103:A$50042,K1,J$103:J$50042,L1),"")</f>
        <v>0</v>
      </c>
      <c r="K1" s="110" t="str">
        <f>$A1</f>
        <v>a - box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18</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2">
      <c r="A100" s="314" t="s">
        <v>1503</v>
      </c>
      <c r="B100" s="314"/>
      <c r="C100" s="314"/>
      <c r="D100" s="314"/>
      <c r="E100" s="314"/>
      <c r="F100" s="314"/>
      <c r="G100" s="314"/>
      <c r="H100" s="314"/>
      <c r="I100" s="316" t="s">
        <v>1488</v>
      </c>
      <c r="J100" s="316"/>
      <c r="K100" s="89"/>
    </row>
    <row r="101" spans="1:25" ht="16" x14ac:dyDescent="0.2">
      <c r="A101" s="317"/>
      <c r="B101" s="317"/>
      <c r="C101" s="317"/>
      <c r="D101" s="317"/>
      <c r="E101" s="317"/>
      <c r="F101" s="317"/>
      <c r="G101" s="317"/>
      <c r="H101" s="317"/>
      <c r="I101" s="315">
        <v>45887</v>
      </c>
      <c r="J101" s="315"/>
    </row>
    <row r="102" spans="1:25" ht="14" x14ac:dyDescent="0.15">
      <c r="A102" s="249" t="s">
        <v>403</v>
      </c>
      <c r="B102" s="250">
        <v>16</v>
      </c>
      <c r="C102" s="250"/>
      <c r="D102" s="251"/>
      <c r="E102" s="251"/>
      <c r="F102" s="251"/>
      <c r="G102" s="251"/>
      <c r="H102" s="251"/>
      <c r="I102" s="86"/>
      <c r="J102" s="220"/>
    </row>
    <row r="103" spans="1:25" s="83" customFormat="1" x14ac:dyDescent="0.1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18" t="s">
        <v>412</v>
      </c>
      <c r="B105" s="319"/>
      <c r="C105" s="319"/>
      <c r="D105" s="319"/>
      <c r="E105" s="319"/>
      <c r="F105" s="319"/>
      <c r="G105" s="319"/>
      <c r="H105" s="319"/>
      <c r="I105" s="319"/>
      <c r="J105" s="320"/>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8" x14ac:dyDescent="0.15">
      <c r="A107" s="14" t="s">
        <v>2131</v>
      </c>
      <c r="B107" s="14" t="s">
        <v>2133</v>
      </c>
      <c r="C107" s="14" t="s">
        <v>2134</v>
      </c>
      <c r="D107" s="16">
        <v>45692</v>
      </c>
      <c r="E107" s="16"/>
      <c r="F107" s="14" t="s">
        <v>2136</v>
      </c>
      <c r="G107" s="14"/>
      <c r="H107" s="14" t="s">
        <v>1524</v>
      </c>
      <c r="I107" s="15">
        <v>2434.64</v>
      </c>
      <c r="J107" s="77">
        <v>4</v>
      </c>
      <c r="K107" s="92"/>
    </row>
    <row r="108" spans="1:25" ht="24" x14ac:dyDescent="0.15">
      <c r="A108" s="14" t="s">
        <v>2131</v>
      </c>
      <c r="B108" s="14" t="s">
        <v>1504</v>
      </c>
      <c r="C108" s="14"/>
      <c r="D108" s="16">
        <v>45719</v>
      </c>
      <c r="E108" s="16"/>
      <c r="F108" s="14" t="s">
        <v>1505</v>
      </c>
      <c r="G108" s="14"/>
      <c r="H108" s="14" t="s">
        <v>1506</v>
      </c>
      <c r="I108" s="15">
        <v>3800</v>
      </c>
      <c r="J108" s="77">
        <v>2</v>
      </c>
      <c r="K108" s="92"/>
    </row>
    <row r="109" spans="1:25" ht="13" x14ac:dyDescent="0.15">
      <c r="A109" s="14" t="s">
        <v>2131</v>
      </c>
      <c r="B109" s="14" t="s">
        <v>1507</v>
      </c>
      <c r="C109" s="14"/>
      <c r="D109" s="16">
        <v>45717</v>
      </c>
      <c r="E109" s="16">
        <v>45720</v>
      </c>
      <c r="F109" s="14" t="s">
        <v>1508</v>
      </c>
      <c r="G109" s="14" t="s">
        <v>1509</v>
      </c>
      <c r="H109" s="14" t="s">
        <v>1510</v>
      </c>
      <c r="I109" s="15">
        <v>1000</v>
      </c>
      <c r="J109" s="77">
        <v>2</v>
      </c>
      <c r="K109" s="92"/>
    </row>
    <row r="110" spans="1:25" ht="36" x14ac:dyDescent="0.15">
      <c r="A110" s="14" t="s">
        <v>2131</v>
      </c>
      <c r="B110" s="14" t="s">
        <v>1511</v>
      </c>
      <c r="C110" s="14"/>
      <c r="D110" s="16">
        <v>45721</v>
      </c>
      <c r="E110" s="16"/>
      <c r="F110" s="14" t="s">
        <v>2135</v>
      </c>
      <c r="G110" s="14"/>
      <c r="H110" s="14" t="s">
        <v>1512</v>
      </c>
      <c r="I110" s="15">
        <v>146.74</v>
      </c>
      <c r="J110" s="77">
        <v>5</v>
      </c>
      <c r="K110" s="92"/>
    </row>
    <row r="111" spans="1:25" ht="36" x14ac:dyDescent="0.15">
      <c r="A111" s="14" t="s">
        <v>2131</v>
      </c>
      <c r="B111" s="14" t="s">
        <v>1513</v>
      </c>
      <c r="C111" s="14"/>
      <c r="D111" s="16">
        <v>45721</v>
      </c>
      <c r="E111" s="16"/>
      <c r="F111" s="14" t="s">
        <v>1514</v>
      </c>
      <c r="G111" s="14"/>
      <c r="H111" s="14" t="s">
        <v>1515</v>
      </c>
      <c r="I111" s="15">
        <v>741.15</v>
      </c>
      <c r="J111" s="77">
        <v>5</v>
      </c>
      <c r="K111" s="92"/>
    </row>
    <row r="112" spans="1:25" ht="13" x14ac:dyDescent="0.15">
      <c r="A112" s="14" t="s">
        <v>2131</v>
      </c>
      <c r="B112" s="14" t="s">
        <v>1516</v>
      </c>
      <c r="C112" s="14" t="s">
        <v>1517</v>
      </c>
      <c r="D112" s="16">
        <v>45721</v>
      </c>
      <c r="E112" s="16"/>
      <c r="F112" s="14" t="s">
        <v>1518</v>
      </c>
      <c r="G112" s="14" t="s">
        <v>1519</v>
      </c>
      <c r="H112" s="14" t="s">
        <v>1520</v>
      </c>
      <c r="I112" s="15">
        <v>4860</v>
      </c>
      <c r="J112" s="77">
        <v>3</v>
      </c>
      <c r="K112" s="92"/>
    </row>
    <row r="113" spans="1:11" ht="48" x14ac:dyDescent="0.15">
      <c r="A113" s="14" t="s">
        <v>2131</v>
      </c>
      <c r="B113" s="14" t="s">
        <v>1521</v>
      </c>
      <c r="C113" s="14" t="s">
        <v>1522</v>
      </c>
      <c r="D113" s="16">
        <v>45721</v>
      </c>
      <c r="E113" s="16"/>
      <c r="F113" s="14" t="s">
        <v>1523</v>
      </c>
      <c r="G113" s="14"/>
      <c r="H113" s="14" t="s">
        <v>1524</v>
      </c>
      <c r="I113" s="15">
        <v>2434.64</v>
      </c>
      <c r="J113" s="77">
        <v>4</v>
      </c>
      <c r="K113" s="92"/>
    </row>
    <row r="114" spans="1:11" ht="13" x14ac:dyDescent="0.15">
      <c r="A114" s="14" t="s">
        <v>2131</v>
      </c>
      <c r="B114" s="14" t="s">
        <v>1525</v>
      </c>
      <c r="C114" s="14" t="s">
        <v>1526</v>
      </c>
      <c r="D114" s="16">
        <v>45722</v>
      </c>
      <c r="E114" s="16"/>
      <c r="F114" s="14" t="s">
        <v>1527</v>
      </c>
      <c r="G114" s="14" t="s">
        <v>1528</v>
      </c>
      <c r="H114" s="14" t="s">
        <v>1529</v>
      </c>
      <c r="I114" s="15">
        <v>2116.09</v>
      </c>
      <c r="J114" s="77">
        <v>2</v>
      </c>
      <c r="K114" s="92"/>
    </row>
    <row r="115" spans="1:11" ht="36" x14ac:dyDescent="0.15">
      <c r="A115" s="14" t="s">
        <v>2131</v>
      </c>
      <c r="B115" s="14" t="s">
        <v>1530</v>
      </c>
      <c r="C115" s="14"/>
      <c r="D115" s="16">
        <v>45722</v>
      </c>
      <c r="E115" s="16"/>
      <c r="F115" s="14" t="s">
        <v>1531</v>
      </c>
      <c r="G115" s="14"/>
      <c r="H115" s="14" t="s">
        <v>1532</v>
      </c>
      <c r="I115" s="15">
        <v>505.91</v>
      </c>
      <c r="J115" s="77">
        <v>5</v>
      </c>
      <c r="K115" s="92"/>
    </row>
    <row r="116" spans="1:11" ht="36" x14ac:dyDescent="0.15">
      <c r="A116" s="14" t="s">
        <v>2131</v>
      </c>
      <c r="B116" s="14" t="s">
        <v>1533</v>
      </c>
      <c r="C116" s="14"/>
      <c r="D116" s="16">
        <v>45722</v>
      </c>
      <c r="E116" s="16"/>
      <c r="F116" s="14" t="s">
        <v>1534</v>
      </c>
      <c r="G116" s="14"/>
      <c r="H116" s="14" t="s">
        <v>1535</v>
      </c>
      <c r="I116" s="15">
        <v>409.56</v>
      </c>
      <c r="J116" s="77">
        <v>5</v>
      </c>
      <c r="K116" s="92"/>
    </row>
    <row r="117" spans="1:11" ht="13" x14ac:dyDescent="0.15">
      <c r="A117" s="14" t="s">
        <v>2131</v>
      </c>
      <c r="B117" s="14" t="s">
        <v>1536</v>
      </c>
      <c r="C117" s="14"/>
      <c r="D117" s="16">
        <v>45717</v>
      </c>
      <c r="E117" s="16">
        <v>45723</v>
      </c>
      <c r="F117" s="14" t="s">
        <v>1537</v>
      </c>
      <c r="G117" s="14"/>
      <c r="H117" s="14" t="s">
        <v>1538</v>
      </c>
      <c r="I117" s="15">
        <v>240.82</v>
      </c>
      <c r="J117" s="77">
        <v>3</v>
      </c>
      <c r="K117" s="92"/>
    </row>
    <row r="118" spans="1:11" ht="13" x14ac:dyDescent="0.15">
      <c r="A118" s="14" t="s">
        <v>2131</v>
      </c>
      <c r="B118" s="14" t="s">
        <v>1539</v>
      </c>
      <c r="C118" s="14" t="s">
        <v>1540</v>
      </c>
      <c r="D118" s="16">
        <v>45726</v>
      </c>
      <c r="E118" s="16"/>
      <c r="F118" s="14" t="s">
        <v>1541</v>
      </c>
      <c r="G118" s="14" t="s">
        <v>1542</v>
      </c>
      <c r="H118" s="14" t="s">
        <v>1543</v>
      </c>
      <c r="I118" s="15">
        <v>147.32</v>
      </c>
      <c r="J118" s="77">
        <v>4</v>
      </c>
      <c r="K118" s="92"/>
    </row>
    <row r="119" spans="1:11" ht="36" x14ac:dyDescent="0.15">
      <c r="A119" s="14" t="s">
        <v>2131</v>
      </c>
      <c r="B119" s="14" t="s">
        <v>1544</v>
      </c>
      <c r="C119" s="14" t="s">
        <v>1545</v>
      </c>
      <c r="D119" s="16">
        <v>45727</v>
      </c>
      <c r="E119" s="16"/>
      <c r="F119" s="14" t="s">
        <v>1546</v>
      </c>
      <c r="G119" s="14" t="s">
        <v>1547</v>
      </c>
      <c r="H119" s="14" t="s">
        <v>1548</v>
      </c>
      <c r="I119" s="15">
        <v>2245</v>
      </c>
      <c r="J119" s="77">
        <v>3</v>
      </c>
      <c r="K119" s="92"/>
    </row>
    <row r="120" spans="1:11" ht="13" x14ac:dyDescent="0.15">
      <c r="A120" s="14" t="s">
        <v>2131</v>
      </c>
      <c r="B120" s="14" t="s">
        <v>1549</v>
      </c>
      <c r="C120" s="14" t="s">
        <v>1550</v>
      </c>
      <c r="D120" s="16">
        <v>45725</v>
      </c>
      <c r="E120" s="16">
        <v>45727</v>
      </c>
      <c r="F120" s="14" t="s">
        <v>1551</v>
      </c>
      <c r="G120" s="14" t="s">
        <v>1552</v>
      </c>
      <c r="H120" s="14" t="s">
        <v>1553</v>
      </c>
      <c r="I120" s="15">
        <v>100.01</v>
      </c>
      <c r="J120" s="77">
        <v>2</v>
      </c>
      <c r="K120" s="92"/>
    </row>
    <row r="121" spans="1:11" ht="13" x14ac:dyDescent="0.15">
      <c r="A121" s="14" t="s">
        <v>2131</v>
      </c>
      <c r="B121" s="14" t="s">
        <v>1554</v>
      </c>
      <c r="C121" s="14" t="s">
        <v>1555</v>
      </c>
      <c r="D121" s="16">
        <v>45725</v>
      </c>
      <c r="E121" s="16">
        <v>45727</v>
      </c>
      <c r="F121" s="14" t="s">
        <v>1556</v>
      </c>
      <c r="G121" s="14" t="s">
        <v>1557</v>
      </c>
      <c r="H121" s="14" t="s">
        <v>1558</v>
      </c>
      <c r="I121" s="15">
        <v>130</v>
      </c>
      <c r="J121" s="77">
        <v>2</v>
      </c>
      <c r="K121" s="92"/>
    </row>
    <row r="122" spans="1:11" ht="13" x14ac:dyDescent="0.15">
      <c r="A122" s="14" t="s">
        <v>2131</v>
      </c>
      <c r="B122" s="14" t="s">
        <v>1559</v>
      </c>
      <c r="C122" s="14"/>
      <c r="D122" s="16">
        <v>45689</v>
      </c>
      <c r="E122" s="16">
        <v>45727</v>
      </c>
      <c r="F122" s="14" t="s">
        <v>1560</v>
      </c>
      <c r="G122" s="14" t="s">
        <v>1561</v>
      </c>
      <c r="H122" s="14" t="s">
        <v>1562</v>
      </c>
      <c r="I122" s="15">
        <v>1000</v>
      </c>
      <c r="J122" s="77">
        <v>2</v>
      </c>
      <c r="K122" s="92"/>
    </row>
    <row r="123" spans="1:11" ht="36" x14ac:dyDescent="0.15">
      <c r="A123" s="14" t="s">
        <v>2131</v>
      </c>
      <c r="B123" s="14" t="s">
        <v>1563</v>
      </c>
      <c r="C123" s="14"/>
      <c r="D123" s="16">
        <v>45725</v>
      </c>
      <c r="E123" s="16"/>
      <c r="F123" s="14" t="s">
        <v>1564</v>
      </c>
      <c r="G123" s="14"/>
      <c r="H123" s="14" t="s">
        <v>1565</v>
      </c>
      <c r="I123" s="15">
        <v>1507.68</v>
      </c>
      <c r="J123" s="77">
        <v>2</v>
      </c>
      <c r="K123" s="92"/>
    </row>
    <row r="124" spans="1:11" ht="24" x14ac:dyDescent="0.15">
      <c r="A124" s="14" t="s">
        <v>2131</v>
      </c>
      <c r="B124" s="14" t="s">
        <v>1566</v>
      </c>
      <c r="C124" s="14" t="s">
        <v>1567</v>
      </c>
      <c r="D124" s="16">
        <v>45727</v>
      </c>
      <c r="E124" s="16"/>
      <c r="F124" s="14" t="s">
        <v>1568</v>
      </c>
      <c r="G124" s="14"/>
      <c r="H124" s="14" t="s">
        <v>1569</v>
      </c>
      <c r="I124" s="15">
        <v>70</v>
      </c>
      <c r="J124" s="77">
        <v>4</v>
      </c>
      <c r="K124" s="92"/>
    </row>
    <row r="125" spans="1:11" ht="13" x14ac:dyDescent="0.15">
      <c r="A125" s="14" t="s">
        <v>2131</v>
      </c>
      <c r="B125" s="14" t="s">
        <v>1570</v>
      </c>
      <c r="C125" s="14" t="s">
        <v>1571</v>
      </c>
      <c r="D125" s="16">
        <v>45700</v>
      </c>
      <c r="E125" s="16">
        <v>45728</v>
      </c>
      <c r="F125" s="14" t="s">
        <v>1572</v>
      </c>
      <c r="G125" s="14" t="s">
        <v>1573</v>
      </c>
      <c r="H125" s="14" t="s">
        <v>1574</v>
      </c>
      <c r="I125" s="15">
        <v>1000</v>
      </c>
      <c r="J125" s="77">
        <v>2</v>
      </c>
      <c r="K125" s="92"/>
    </row>
    <row r="126" spans="1:11" ht="13" x14ac:dyDescent="0.15">
      <c r="A126" s="14" t="s">
        <v>2131</v>
      </c>
      <c r="B126" s="14" t="s">
        <v>1575</v>
      </c>
      <c r="C126" s="14"/>
      <c r="D126" s="16">
        <v>45734</v>
      </c>
      <c r="E126" s="16"/>
      <c r="F126" s="14" t="s">
        <v>1576</v>
      </c>
      <c r="G126" s="14"/>
      <c r="H126" s="14" t="s">
        <v>1577</v>
      </c>
      <c r="I126" s="15">
        <v>500</v>
      </c>
      <c r="J126" s="77">
        <v>5</v>
      </c>
      <c r="K126" s="92"/>
    </row>
    <row r="127" spans="1:11" ht="13" x14ac:dyDescent="0.15">
      <c r="A127" s="14" t="s">
        <v>2131</v>
      </c>
      <c r="B127" s="14" t="s">
        <v>1578</v>
      </c>
      <c r="C127" s="14"/>
      <c r="D127" s="16">
        <v>45734</v>
      </c>
      <c r="E127" s="16"/>
      <c r="F127" s="14" t="s">
        <v>1579</v>
      </c>
      <c r="G127" s="14"/>
      <c r="H127" s="14" t="s">
        <v>1580</v>
      </c>
      <c r="I127" s="15">
        <v>1000</v>
      </c>
      <c r="J127" s="77">
        <v>5</v>
      </c>
      <c r="K127" s="92"/>
    </row>
    <row r="128" spans="1:11" ht="24" x14ac:dyDescent="0.15">
      <c r="A128" s="14" t="s">
        <v>2131</v>
      </c>
      <c r="B128" s="14" t="s">
        <v>1581</v>
      </c>
      <c r="C128" s="14"/>
      <c r="D128" s="16">
        <v>45734</v>
      </c>
      <c r="E128" s="16"/>
      <c r="F128" s="14" t="s">
        <v>1582</v>
      </c>
      <c r="G128" s="14"/>
      <c r="H128" s="14" t="s">
        <v>1583</v>
      </c>
      <c r="I128" s="15">
        <v>588.57000000000005</v>
      </c>
      <c r="J128" s="77">
        <v>5</v>
      </c>
      <c r="K128" s="92"/>
    </row>
    <row r="129" spans="1:11" ht="13" x14ac:dyDescent="0.15">
      <c r="A129" s="14" t="s">
        <v>2131</v>
      </c>
      <c r="B129" s="14" t="s">
        <v>1584</v>
      </c>
      <c r="C129" s="14" t="s">
        <v>1585</v>
      </c>
      <c r="D129" s="16">
        <v>45734</v>
      </c>
      <c r="E129" s="16"/>
      <c r="F129" s="14" t="s">
        <v>1586</v>
      </c>
      <c r="G129" s="14" t="s">
        <v>1587</v>
      </c>
      <c r="H129" s="14" t="s">
        <v>1588</v>
      </c>
      <c r="I129" s="15">
        <v>286.22000000000003</v>
      </c>
      <c r="J129" s="77">
        <v>4</v>
      </c>
      <c r="K129" s="92"/>
    </row>
    <row r="130" spans="1:11" ht="13" x14ac:dyDescent="0.15">
      <c r="A130" s="14" t="s">
        <v>2131</v>
      </c>
      <c r="B130" s="14" t="s">
        <v>1589</v>
      </c>
      <c r="C130" s="14" t="s">
        <v>1590</v>
      </c>
      <c r="D130" s="16">
        <v>45371</v>
      </c>
      <c r="E130" s="16"/>
      <c r="F130" s="14" t="s">
        <v>1591</v>
      </c>
      <c r="G130" s="14" t="s">
        <v>1592</v>
      </c>
      <c r="H130" s="14" t="s">
        <v>1593</v>
      </c>
      <c r="I130" s="15">
        <v>135.91</v>
      </c>
      <c r="J130" s="77">
        <v>4</v>
      </c>
      <c r="K130" s="92"/>
    </row>
    <row r="131" spans="1:11" ht="13" x14ac:dyDescent="0.15">
      <c r="A131" s="14" t="s">
        <v>2131</v>
      </c>
      <c r="B131" s="14" t="s">
        <v>1594</v>
      </c>
      <c r="C131" s="14"/>
      <c r="D131" s="16">
        <v>45741</v>
      </c>
      <c r="E131" s="16"/>
      <c r="F131" s="14" t="s">
        <v>1595</v>
      </c>
      <c r="G131" s="14"/>
      <c r="H131" s="14" t="s">
        <v>1538</v>
      </c>
      <c r="I131" s="15">
        <v>494.16</v>
      </c>
      <c r="J131" s="77">
        <v>5</v>
      </c>
      <c r="K131" s="92"/>
    </row>
    <row r="132" spans="1:11" ht="36" x14ac:dyDescent="0.15">
      <c r="A132" s="14" t="s">
        <v>2131</v>
      </c>
      <c r="B132" s="14" t="s">
        <v>1596</v>
      </c>
      <c r="C132" s="14"/>
      <c r="D132" s="16">
        <v>45741</v>
      </c>
      <c r="E132" s="16"/>
      <c r="F132" s="14" t="s">
        <v>1597</v>
      </c>
      <c r="G132" s="14"/>
      <c r="H132" s="14" t="s">
        <v>1598</v>
      </c>
      <c r="I132" s="15">
        <v>1013.76</v>
      </c>
      <c r="J132" s="77">
        <v>5</v>
      </c>
      <c r="K132" s="92"/>
    </row>
    <row r="133" spans="1:11" ht="48" x14ac:dyDescent="0.15">
      <c r="A133" s="14" t="s">
        <v>2131</v>
      </c>
      <c r="B133" s="14" t="s">
        <v>1599</v>
      </c>
      <c r="C133" s="14"/>
      <c r="D133" s="16">
        <v>45741</v>
      </c>
      <c r="E133" s="16"/>
      <c r="F133" s="14" t="s">
        <v>1600</v>
      </c>
      <c r="G133" s="14"/>
      <c r="H133" s="14" t="s">
        <v>1601</v>
      </c>
      <c r="I133" s="15">
        <v>928.26</v>
      </c>
      <c r="J133" s="77">
        <v>5</v>
      </c>
      <c r="K133" s="92"/>
    </row>
    <row r="134" spans="1:11" ht="13" x14ac:dyDescent="0.15">
      <c r="A134" s="14" t="s">
        <v>2131</v>
      </c>
      <c r="B134" s="14" t="s">
        <v>1602</v>
      </c>
      <c r="C134" s="14" t="s">
        <v>1603</v>
      </c>
      <c r="D134" s="16">
        <v>45741</v>
      </c>
      <c r="E134" s="16"/>
      <c r="F134" s="14" t="s">
        <v>1604</v>
      </c>
      <c r="G134" s="14" t="s">
        <v>1605</v>
      </c>
      <c r="H134" s="14" t="s">
        <v>1606</v>
      </c>
      <c r="I134" s="15">
        <v>147.6</v>
      </c>
      <c r="J134" s="77">
        <v>4</v>
      </c>
      <c r="K134" s="92"/>
    </row>
    <row r="135" spans="1:11" ht="24" x14ac:dyDescent="0.15">
      <c r="A135" s="14" t="s">
        <v>2131</v>
      </c>
      <c r="B135" s="14" t="s">
        <v>1607</v>
      </c>
      <c r="C135" s="14"/>
      <c r="D135" s="16">
        <v>45722</v>
      </c>
      <c r="E135" s="16"/>
      <c r="F135" s="14" t="s">
        <v>1608</v>
      </c>
      <c r="G135" s="14"/>
      <c r="H135" s="14" t="s">
        <v>1609</v>
      </c>
      <c r="I135" s="15">
        <v>2392.8200000000002</v>
      </c>
      <c r="J135" s="77">
        <v>3</v>
      </c>
      <c r="K135" s="92"/>
    </row>
    <row r="136" spans="1:11" ht="13" x14ac:dyDescent="0.15">
      <c r="A136" s="14" t="s">
        <v>2131</v>
      </c>
      <c r="B136" s="14" t="s">
        <v>1610</v>
      </c>
      <c r="C136" s="14" t="s">
        <v>1611</v>
      </c>
      <c r="D136" s="16">
        <v>45743</v>
      </c>
      <c r="E136" s="16"/>
      <c r="F136" s="14" t="s">
        <v>1612</v>
      </c>
      <c r="G136" s="14">
        <v>35729040</v>
      </c>
      <c r="H136" s="14" t="s">
        <v>1613</v>
      </c>
      <c r="I136" s="15">
        <v>205.95</v>
      </c>
      <c r="J136" s="77">
        <v>4</v>
      </c>
      <c r="K136" s="92"/>
    </row>
    <row r="137" spans="1:11" ht="13" x14ac:dyDescent="0.15">
      <c r="A137" s="14" t="s">
        <v>2131</v>
      </c>
      <c r="B137" s="14" t="s">
        <v>1614</v>
      </c>
      <c r="C137" s="14" t="s">
        <v>1615</v>
      </c>
      <c r="D137" s="16">
        <v>45744</v>
      </c>
      <c r="E137" s="16"/>
      <c r="F137" s="14" t="s">
        <v>1616</v>
      </c>
      <c r="G137" s="14" t="s">
        <v>1617</v>
      </c>
      <c r="H137" s="14" t="s">
        <v>1618</v>
      </c>
      <c r="I137" s="15">
        <v>375</v>
      </c>
      <c r="J137" s="77">
        <v>5</v>
      </c>
      <c r="K137" s="92"/>
    </row>
    <row r="138" spans="1:11" ht="13" x14ac:dyDescent="0.15">
      <c r="A138" s="14" t="s">
        <v>2131</v>
      </c>
      <c r="B138" s="14" t="s">
        <v>1619</v>
      </c>
      <c r="C138" s="14" t="s">
        <v>1620</v>
      </c>
      <c r="D138" s="16">
        <v>45731</v>
      </c>
      <c r="E138" s="16">
        <v>45746</v>
      </c>
      <c r="F138" s="14" t="s">
        <v>1621</v>
      </c>
      <c r="G138" s="14" t="s">
        <v>1622</v>
      </c>
      <c r="H138" s="14" t="s">
        <v>1623</v>
      </c>
      <c r="I138" s="15">
        <v>1000</v>
      </c>
      <c r="J138" s="77">
        <v>2</v>
      </c>
      <c r="K138" s="92"/>
    </row>
    <row r="139" spans="1:11" ht="13" x14ac:dyDescent="0.15">
      <c r="A139" s="14" t="s">
        <v>2131</v>
      </c>
      <c r="B139" s="14"/>
      <c r="C139" s="14" t="s">
        <v>1624</v>
      </c>
      <c r="D139" s="16">
        <v>45747</v>
      </c>
      <c r="E139" s="16"/>
      <c r="F139" s="14" t="s">
        <v>1625</v>
      </c>
      <c r="G139" s="14" t="s">
        <v>1626</v>
      </c>
      <c r="H139" s="14" t="s">
        <v>1627</v>
      </c>
      <c r="I139" s="15">
        <v>76.400000000000006</v>
      </c>
      <c r="J139" s="77">
        <v>4</v>
      </c>
      <c r="K139" s="92"/>
    </row>
    <row r="140" spans="1:11" ht="24" x14ac:dyDescent="0.15">
      <c r="A140" s="14" t="s">
        <v>2131</v>
      </c>
      <c r="B140" s="14" t="s">
        <v>1628</v>
      </c>
      <c r="C140" s="14" t="s">
        <v>1629</v>
      </c>
      <c r="D140" s="16">
        <v>45748</v>
      </c>
      <c r="E140" s="16"/>
      <c r="F140" s="14" t="s">
        <v>2137</v>
      </c>
      <c r="G140" s="14" t="s">
        <v>1630</v>
      </c>
      <c r="H140" s="14" t="s">
        <v>1631</v>
      </c>
      <c r="I140" s="15">
        <v>750</v>
      </c>
      <c r="J140" s="77">
        <v>2</v>
      </c>
      <c r="K140" s="92"/>
    </row>
    <row r="141" spans="1:11" ht="13" x14ac:dyDescent="0.15">
      <c r="A141" s="14" t="s">
        <v>2131</v>
      </c>
      <c r="B141" s="14" t="s">
        <v>1632</v>
      </c>
      <c r="C141" s="14" t="s">
        <v>1633</v>
      </c>
      <c r="D141" s="16">
        <v>45748</v>
      </c>
      <c r="E141" s="16"/>
      <c r="F141" s="14" t="s">
        <v>1634</v>
      </c>
      <c r="G141" s="14" t="s">
        <v>1630</v>
      </c>
      <c r="H141" s="14" t="s">
        <v>1631</v>
      </c>
      <c r="I141" s="15">
        <v>780</v>
      </c>
      <c r="J141" s="77">
        <v>5</v>
      </c>
      <c r="K141" s="92"/>
    </row>
    <row r="142" spans="1:11" ht="13" x14ac:dyDescent="0.15">
      <c r="A142" s="14" t="s">
        <v>2131</v>
      </c>
      <c r="B142" s="14" t="s">
        <v>1635</v>
      </c>
      <c r="C142" s="14"/>
      <c r="D142" s="16">
        <v>45746</v>
      </c>
      <c r="E142" s="16">
        <v>45748</v>
      </c>
      <c r="F142" s="14" t="s">
        <v>1636</v>
      </c>
      <c r="G142" s="14" t="s">
        <v>1630</v>
      </c>
      <c r="H142" s="14" t="s">
        <v>1631</v>
      </c>
      <c r="I142" s="15">
        <v>240</v>
      </c>
      <c r="J142" s="77">
        <v>2</v>
      </c>
      <c r="K142" s="92"/>
    </row>
    <row r="143" spans="1:11" ht="48" x14ac:dyDescent="0.15">
      <c r="A143" s="14" t="s">
        <v>2131</v>
      </c>
      <c r="B143" s="14" t="s">
        <v>1637</v>
      </c>
      <c r="C143" s="14" t="s">
        <v>1638</v>
      </c>
      <c r="D143" s="16">
        <v>45748</v>
      </c>
      <c r="E143" s="16"/>
      <c r="F143" s="14" t="s">
        <v>2154</v>
      </c>
      <c r="G143" s="14" t="s">
        <v>1639</v>
      </c>
      <c r="H143" s="14" t="s">
        <v>1640</v>
      </c>
      <c r="I143" s="15">
        <v>1000</v>
      </c>
      <c r="J143" s="77">
        <v>5</v>
      </c>
      <c r="K143" s="92"/>
    </row>
    <row r="144" spans="1:11" ht="13" x14ac:dyDescent="0.15">
      <c r="A144" s="14" t="s">
        <v>2131</v>
      </c>
      <c r="B144" s="14" t="s">
        <v>1641</v>
      </c>
      <c r="C144" s="14" t="s">
        <v>1642</v>
      </c>
      <c r="D144" s="16">
        <v>45748</v>
      </c>
      <c r="E144" s="16"/>
      <c r="F144" s="14" t="s">
        <v>2138</v>
      </c>
      <c r="G144" s="14" t="s">
        <v>1643</v>
      </c>
      <c r="H144" s="14" t="s">
        <v>1644</v>
      </c>
      <c r="I144" s="15">
        <v>1000</v>
      </c>
      <c r="J144" s="77">
        <v>3</v>
      </c>
      <c r="K144" s="92"/>
    </row>
    <row r="145" spans="1:11" ht="13" x14ac:dyDescent="0.15">
      <c r="A145" s="14" t="s">
        <v>2131</v>
      </c>
      <c r="B145" s="14" t="s">
        <v>2155</v>
      </c>
      <c r="C145" s="14" t="s">
        <v>1645</v>
      </c>
      <c r="D145" s="16">
        <v>45748</v>
      </c>
      <c r="E145" s="16"/>
      <c r="F145" s="14" t="s">
        <v>1646</v>
      </c>
      <c r="G145" s="14" t="s">
        <v>1647</v>
      </c>
      <c r="H145" s="14" t="s">
        <v>1648</v>
      </c>
      <c r="I145" s="15">
        <v>2000</v>
      </c>
      <c r="J145" s="77">
        <v>2</v>
      </c>
      <c r="K145" s="92"/>
    </row>
    <row r="146" spans="1:11" ht="13" x14ac:dyDescent="0.15">
      <c r="A146" s="14" t="s">
        <v>2131</v>
      </c>
      <c r="B146" s="14" t="s">
        <v>1649</v>
      </c>
      <c r="C146" s="14" t="s">
        <v>1650</v>
      </c>
      <c r="D146" s="16">
        <v>45748</v>
      </c>
      <c r="E146" s="16">
        <v>45749</v>
      </c>
      <c r="F146" s="14" t="s">
        <v>1651</v>
      </c>
      <c r="G146" s="14" t="s">
        <v>1652</v>
      </c>
      <c r="H146" s="14" t="s">
        <v>1653</v>
      </c>
      <c r="I146" s="15">
        <v>200</v>
      </c>
      <c r="J146" s="77">
        <v>5</v>
      </c>
      <c r="K146" s="92"/>
    </row>
    <row r="147" spans="1:11" ht="13" x14ac:dyDescent="0.15">
      <c r="A147" s="14" t="s">
        <v>2131</v>
      </c>
      <c r="B147" s="14" t="s">
        <v>1654</v>
      </c>
      <c r="C147" s="14" t="s">
        <v>1655</v>
      </c>
      <c r="D147" s="16">
        <v>45741</v>
      </c>
      <c r="E147" s="16">
        <v>45749</v>
      </c>
      <c r="F147" s="14" t="s">
        <v>1656</v>
      </c>
      <c r="G147" s="14" t="s">
        <v>1657</v>
      </c>
      <c r="H147" s="14" t="s">
        <v>1658</v>
      </c>
      <c r="I147" s="15">
        <v>423</v>
      </c>
      <c r="J147" s="77">
        <v>2</v>
      </c>
      <c r="K147" s="92"/>
    </row>
    <row r="148" spans="1:11" ht="13" x14ac:dyDescent="0.15">
      <c r="A148" s="14" t="s">
        <v>2131</v>
      </c>
      <c r="B148" s="14" t="s">
        <v>1659</v>
      </c>
      <c r="C148" s="14" t="s">
        <v>1660</v>
      </c>
      <c r="D148" s="16">
        <v>45750</v>
      </c>
      <c r="E148" s="16"/>
      <c r="F148" s="14" t="s">
        <v>1661</v>
      </c>
      <c r="G148" s="14" t="s">
        <v>1662</v>
      </c>
      <c r="H148" s="14" t="s">
        <v>1663</v>
      </c>
      <c r="I148" s="15">
        <v>1960</v>
      </c>
      <c r="J148" s="77">
        <v>2</v>
      </c>
      <c r="K148" s="92"/>
    </row>
    <row r="149" spans="1:11" ht="13" x14ac:dyDescent="0.15">
      <c r="A149" s="14" t="s">
        <v>2131</v>
      </c>
      <c r="B149" s="14" t="s">
        <v>1664</v>
      </c>
      <c r="C149" s="14" t="s">
        <v>1665</v>
      </c>
      <c r="D149" s="16">
        <v>45750</v>
      </c>
      <c r="E149" s="16"/>
      <c r="F149" s="14" t="s">
        <v>1666</v>
      </c>
      <c r="G149" s="14" t="s">
        <v>1667</v>
      </c>
      <c r="H149" s="14" t="s">
        <v>1668</v>
      </c>
      <c r="I149" s="15">
        <v>258.3</v>
      </c>
      <c r="J149" s="77">
        <v>4</v>
      </c>
      <c r="K149" s="92"/>
    </row>
    <row r="150" spans="1:11" ht="24" x14ac:dyDescent="0.15">
      <c r="A150" s="14" t="s">
        <v>2131</v>
      </c>
      <c r="B150" s="14" t="s">
        <v>1669</v>
      </c>
      <c r="C150" s="14" t="s">
        <v>1670</v>
      </c>
      <c r="D150" s="16">
        <v>45744</v>
      </c>
      <c r="E150" s="16">
        <v>45754</v>
      </c>
      <c r="F150" s="14" t="s">
        <v>1671</v>
      </c>
      <c r="G150" s="14"/>
      <c r="H150" s="14" t="s">
        <v>1672</v>
      </c>
      <c r="I150" s="15">
        <v>101.78</v>
      </c>
      <c r="J150" s="77">
        <v>2</v>
      </c>
      <c r="K150" s="92"/>
    </row>
    <row r="151" spans="1:11" ht="13" x14ac:dyDescent="0.15">
      <c r="A151" s="14" t="s">
        <v>2131</v>
      </c>
      <c r="B151" s="14" t="s">
        <v>1673</v>
      </c>
      <c r="C151" s="14" t="s">
        <v>1674</v>
      </c>
      <c r="D151" s="16">
        <v>45754</v>
      </c>
      <c r="E151" s="16"/>
      <c r="F151" s="14" t="s">
        <v>1675</v>
      </c>
      <c r="G151" s="14" t="s">
        <v>1676</v>
      </c>
      <c r="H151" s="14" t="s">
        <v>1677</v>
      </c>
      <c r="I151" s="15">
        <v>194.34</v>
      </c>
      <c r="J151" s="77">
        <v>5</v>
      </c>
      <c r="K151" s="92"/>
    </row>
    <row r="152" spans="1:11" ht="48" x14ac:dyDescent="0.15">
      <c r="A152" s="14" t="s">
        <v>2131</v>
      </c>
      <c r="B152" s="14" t="s">
        <v>1678</v>
      </c>
      <c r="C152" s="14" t="s">
        <v>1679</v>
      </c>
      <c r="D152" s="16">
        <v>45754</v>
      </c>
      <c r="E152" s="16"/>
      <c r="F152" s="14" t="s">
        <v>1680</v>
      </c>
      <c r="G152" s="14"/>
      <c r="H152" s="14" t="s">
        <v>1524</v>
      </c>
      <c r="I152" s="15">
        <v>2159.89</v>
      </c>
      <c r="J152" s="77">
        <v>4</v>
      </c>
      <c r="K152" s="92"/>
    </row>
    <row r="153" spans="1:11" ht="13" x14ac:dyDescent="0.15">
      <c r="A153" s="14" t="s">
        <v>2131</v>
      </c>
      <c r="B153" s="14" t="s">
        <v>1681</v>
      </c>
      <c r="C153" s="14"/>
      <c r="D153" s="16">
        <v>45755</v>
      </c>
      <c r="E153" s="16"/>
      <c r="F153" s="14" t="s">
        <v>1682</v>
      </c>
      <c r="G153" s="14"/>
      <c r="H153" s="14" t="s">
        <v>1683</v>
      </c>
      <c r="I153" s="15">
        <v>200</v>
      </c>
      <c r="J153" s="77">
        <v>5</v>
      </c>
      <c r="K153" s="92"/>
    </row>
    <row r="154" spans="1:11" ht="13" x14ac:dyDescent="0.15">
      <c r="A154" s="14" t="s">
        <v>2131</v>
      </c>
      <c r="B154" s="14" t="s">
        <v>1684</v>
      </c>
      <c r="C154" s="14"/>
      <c r="D154" s="16">
        <v>45755</v>
      </c>
      <c r="E154" s="16"/>
      <c r="F154" s="14" t="s">
        <v>1685</v>
      </c>
      <c r="G154" s="14"/>
      <c r="H154" s="14" t="s">
        <v>1686</v>
      </c>
      <c r="I154" s="15">
        <v>1360</v>
      </c>
      <c r="J154" s="77">
        <v>3</v>
      </c>
      <c r="K154" s="92"/>
    </row>
    <row r="155" spans="1:11" ht="13" x14ac:dyDescent="0.15">
      <c r="A155" s="14" t="s">
        <v>2131</v>
      </c>
      <c r="B155" s="14" t="s">
        <v>1687</v>
      </c>
      <c r="C155" s="14"/>
      <c r="D155" s="16">
        <v>45756</v>
      </c>
      <c r="E155" s="16"/>
      <c r="F155" s="14" t="s">
        <v>1688</v>
      </c>
      <c r="G155" s="14" t="s">
        <v>1689</v>
      </c>
      <c r="H155" s="14" t="s">
        <v>1690</v>
      </c>
      <c r="I155" s="15">
        <v>300</v>
      </c>
      <c r="J155" s="77">
        <v>4</v>
      </c>
      <c r="K155" s="92"/>
    </row>
    <row r="156" spans="1:11" ht="48" x14ac:dyDescent="0.15">
      <c r="A156" s="14" t="s">
        <v>2131</v>
      </c>
      <c r="B156" s="14" t="s">
        <v>1691</v>
      </c>
      <c r="C156" s="14"/>
      <c r="D156" s="16">
        <v>45757</v>
      </c>
      <c r="E156" s="16"/>
      <c r="F156" s="14" t="s">
        <v>1692</v>
      </c>
      <c r="G156" s="14"/>
      <c r="H156" s="14" t="s">
        <v>1693</v>
      </c>
      <c r="I156" s="15">
        <v>1582</v>
      </c>
      <c r="J156" s="77">
        <v>5</v>
      </c>
      <c r="K156" s="92"/>
    </row>
    <row r="157" spans="1:11" ht="48" x14ac:dyDescent="0.15">
      <c r="A157" s="14" t="s">
        <v>2131</v>
      </c>
      <c r="B157" s="14" t="s">
        <v>1694</v>
      </c>
      <c r="C157" s="14"/>
      <c r="D157" s="16">
        <v>45757</v>
      </c>
      <c r="E157" s="16"/>
      <c r="F157" s="14" t="s">
        <v>1695</v>
      </c>
      <c r="G157" s="14"/>
      <c r="H157" s="14" t="s">
        <v>1696</v>
      </c>
      <c r="I157" s="15">
        <v>1620.22</v>
      </c>
      <c r="J157" s="77">
        <v>5</v>
      </c>
      <c r="K157" s="92"/>
    </row>
    <row r="158" spans="1:11" ht="13" x14ac:dyDescent="0.15">
      <c r="A158" s="14" t="s">
        <v>2131</v>
      </c>
      <c r="B158" s="14" t="s">
        <v>1697</v>
      </c>
      <c r="C158" s="14" t="s">
        <v>1698</v>
      </c>
      <c r="D158" s="16">
        <v>45762</v>
      </c>
      <c r="E158" s="16"/>
      <c r="F158" s="14" t="s">
        <v>1699</v>
      </c>
      <c r="G158" s="14" t="s">
        <v>1700</v>
      </c>
      <c r="H158" s="14" t="s">
        <v>1701</v>
      </c>
      <c r="I158" s="15">
        <v>811.8</v>
      </c>
      <c r="J158" s="77">
        <v>2</v>
      </c>
      <c r="K158" s="92"/>
    </row>
    <row r="159" spans="1:11" ht="13" x14ac:dyDescent="0.15">
      <c r="A159" s="14" t="s">
        <v>2131</v>
      </c>
      <c r="B159" s="14" t="s">
        <v>1702</v>
      </c>
      <c r="C159" s="14" t="s">
        <v>1703</v>
      </c>
      <c r="D159" s="16">
        <v>45762</v>
      </c>
      <c r="E159" s="16"/>
      <c r="F159" s="14" t="s">
        <v>1704</v>
      </c>
      <c r="G159" s="14" t="s">
        <v>1705</v>
      </c>
      <c r="H159" s="14" t="s">
        <v>1706</v>
      </c>
      <c r="I159" s="15">
        <v>250.46</v>
      </c>
      <c r="J159" s="77">
        <v>5</v>
      </c>
      <c r="K159" s="92"/>
    </row>
    <row r="160" spans="1:11" ht="48" x14ac:dyDescent="0.15">
      <c r="A160" s="14" t="s">
        <v>2131</v>
      </c>
      <c r="B160" s="14" t="s">
        <v>1707</v>
      </c>
      <c r="C160" s="14"/>
      <c r="D160" s="16">
        <v>45763</v>
      </c>
      <c r="E160" s="16"/>
      <c r="F160" s="14" t="s">
        <v>1708</v>
      </c>
      <c r="G160" s="14"/>
      <c r="H160" s="14" t="s">
        <v>1709</v>
      </c>
      <c r="I160" s="15">
        <v>811.58</v>
      </c>
      <c r="J160" s="77">
        <v>5</v>
      </c>
      <c r="K160" s="92"/>
    </row>
    <row r="161" spans="1:11" ht="36" x14ac:dyDescent="0.15">
      <c r="A161" s="14" t="s">
        <v>2131</v>
      </c>
      <c r="B161" s="14" t="s">
        <v>1710</v>
      </c>
      <c r="C161" s="14"/>
      <c r="D161" s="16">
        <v>45764</v>
      </c>
      <c r="E161" s="16"/>
      <c r="F161" s="14" t="s">
        <v>1711</v>
      </c>
      <c r="G161" s="14"/>
      <c r="H161" s="14" t="s">
        <v>1712</v>
      </c>
      <c r="I161" s="15">
        <v>564.08000000000004</v>
      </c>
      <c r="J161" s="77">
        <v>5</v>
      </c>
      <c r="K161" s="92"/>
    </row>
    <row r="162" spans="1:11" ht="24" x14ac:dyDescent="0.15">
      <c r="A162" s="14" t="s">
        <v>2131</v>
      </c>
      <c r="B162" s="14" t="s">
        <v>1713</v>
      </c>
      <c r="C162" s="14" t="s">
        <v>1714</v>
      </c>
      <c r="D162" s="16">
        <v>45770</v>
      </c>
      <c r="E162" s="16"/>
      <c r="F162" s="14" t="s">
        <v>1715</v>
      </c>
      <c r="G162" s="14" t="s">
        <v>1716</v>
      </c>
      <c r="H162" s="14" t="s">
        <v>1717</v>
      </c>
      <c r="I162" s="15">
        <v>797.81</v>
      </c>
      <c r="J162" s="77">
        <v>5</v>
      </c>
      <c r="K162" s="92"/>
    </row>
    <row r="163" spans="1:11" ht="24" x14ac:dyDescent="0.15">
      <c r="A163" s="14" t="s">
        <v>2131</v>
      </c>
      <c r="B163" s="14" t="s">
        <v>1718</v>
      </c>
      <c r="C163" s="14" t="s">
        <v>1719</v>
      </c>
      <c r="D163" s="16">
        <v>45775</v>
      </c>
      <c r="E163" s="16"/>
      <c r="F163" s="14" t="s">
        <v>1720</v>
      </c>
      <c r="G163" s="14" t="s">
        <v>1643</v>
      </c>
      <c r="H163" s="14" t="s">
        <v>1644</v>
      </c>
      <c r="I163" s="15">
        <v>1000</v>
      </c>
      <c r="J163" s="77">
        <v>5</v>
      </c>
      <c r="K163" s="92"/>
    </row>
    <row r="164" spans="1:11" ht="36" x14ac:dyDescent="0.15">
      <c r="A164" s="14" t="s">
        <v>2131</v>
      </c>
      <c r="B164" s="14" t="s">
        <v>1721</v>
      </c>
      <c r="C164" s="14" t="s">
        <v>1722</v>
      </c>
      <c r="D164" s="16">
        <v>45776</v>
      </c>
      <c r="E164" s="16"/>
      <c r="F164" s="14" t="s">
        <v>1723</v>
      </c>
      <c r="G164" s="14"/>
      <c r="H164" s="14" t="s">
        <v>1724</v>
      </c>
      <c r="I164" s="15">
        <v>1160</v>
      </c>
      <c r="J164" s="77">
        <v>5</v>
      </c>
      <c r="K164" s="92"/>
    </row>
    <row r="165" spans="1:11" ht="13" x14ac:dyDescent="0.15">
      <c r="A165" s="14" t="s">
        <v>2131</v>
      </c>
      <c r="B165" s="14" t="s">
        <v>1725</v>
      </c>
      <c r="C165" s="14" t="s">
        <v>1726</v>
      </c>
      <c r="D165" s="16">
        <v>45772</v>
      </c>
      <c r="E165" s="16">
        <v>45776</v>
      </c>
      <c r="F165" s="14" t="s">
        <v>1727</v>
      </c>
      <c r="G165" s="14" t="s">
        <v>1728</v>
      </c>
      <c r="H165" s="14" t="s">
        <v>1729</v>
      </c>
      <c r="I165" s="15">
        <v>1000</v>
      </c>
      <c r="J165" s="77">
        <v>2</v>
      </c>
      <c r="K165" s="92"/>
    </row>
    <row r="166" spans="1:11" ht="13" x14ac:dyDescent="0.15">
      <c r="A166" s="14" t="s">
        <v>2131</v>
      </c>
      <c r="B166" s="14"/>
      <c r="C166" s="14" t="s">
        <v>1624</v>
      </c>
      <c r="D166" s="16">
        <v>45777</v>
      </c>
      <c r="E166" s="16"/>
      <c r="F166" s="14" t="s">
        <v>1625</v>
      </c>
      <c r="G166" s="14" t="s">
        <v>1626</v>
      </c>
      <c r="H166" s="14" t="s">
        <v>1627</v>
      </c>
      <c r="I166" s="15">
        <v>46.75</v>
      </c>
      <c r="J166" s="77">
        <v>4</v>
      </c>
      <c r="K166" s="92"/>
    </row>
    <row r="167" spans="1:11" ht="13" x14ac:dyDescent="0.15">
      <c r="A167" s="14" t="s">
        <v>2131</v>
      </c>
      <c r="B167" s="14" t="s">
        <v>1730</v>
      </c>
      <c r="C167" s="14" t="s">
        <v>1731</v>
      </c>
      <c r="D167" s="16">
        <v>45778</v>
      </c>
      <c r="E167" s="16"/>
      <c r="F167" s="14" t="s">
        <v>1732</v>
      </c>
      <c r="G167" s="14"/>
      <c r="H167" s="14" t="s">
        <v>1733</v>
      </c>
      <c r="I167" s="15">
        <v>1500</v>
      </c>
      <c r="J167" s="77">
        <v>5</v>
      </c>
      <c r="K167" s="92"/>
    </row>
    <row r="168" spans="1:11" ht="24" x14ac:dyDescent="0.15">
      <c r="A168" s="14" t="s">
        <v>2131</v>
      </c>
      <c r="B168" s="14" t="s">
        <v>1734</v>
      </c>
      <c r="C168" s="14" t="s">
        <v>1735</v>
      </c>
      <c r="D168" s="16">
        <v>45783</v>
      </c>
      <c r="E168" s="16"/>
      <c r="F168" s="14" t="s">
        <v>2137</v>
      </c>
      <c r="G168" s="14" t="s">
        <v>1630</v>
      </c>
      <c r="H168" s="14" t="s">
        <v>1631</v>
      </c>
      <c r="I168" s="15">
        <v>750</v>
      </c>
      <c r="J168" s="77">
        <v>2</v>
      </c>
      <c r="K168" s="92"/>
    </row>
    <row r="169" spans="1:11" ht="24" x14ac:dyDescent="0.15">
      <c r="A169" s="14" t="s">
        <v>2131</v>
      </c>
      <c r="B169" s="14" t="s">
        <v>1736</v>
      </c>
      <c r="C169" s="14" t="s">
        <v>1737</v>
      </c>
      <c r="D169" s="16">
        <v>45783</v>
      </c>
      <c r="E169" s="16"/>
      <c r="F169" s="14" t="s">
        <v>1738</v>
      </c>
      <c r="G169" s="14" t="s">
        <v>1519</v>
      </c>
      <c r="H169" s="14" t="s">
        <v>1739</v>
      </c>
      <c r="I169" s="15">
        <v>15420</v>
      </c>
      <c r="J169" s="77">
        <v>3</v>
      </c>
      <c r="K169" s="92"/>
    </row>
    <row r="170" spans="1:11" ht="48" x14ac:dyDescent="0.15">
      <c r="A170" s="14" t="s">
        <v>2131</v>
      </c>
      <c r="B170" s="14" t="s">
        <v>1740</v>
      </c>
      <c r="C170" s="14" t="s">
        <v>1741</v>
      </c>
      <c r="D170" s="16">
        <v>45783</v>
      </c>
      <c r="E170" s="16"/>
      <c r="F170" s="14" t="s">
        <v>2154</v>
      </c>
      <c r="G170" s="14" t="s">
        <v>1639</v>
      </c>
      <c r="H170" s="14" t="s">
        <v>1640</v>
      </c>
      <c r="I170" s="15">
        <v>1000</v>
      </c>
      <c r="J170" s="77">
        <v>5</v>
      </c>
      <c r="K170" s="92"/>
    </row>
    <row r="171" spans="1:11" ht="13" x14ac:dyDescent="0.15">
      <c r="A171" s="14" t="s">
        <v>2131</v>
      </c>
      <c r="B171" s="14" t="s">
        <v>1742</v>
      </c>
      <c r="C171" s="14" t="s">
        <v>1743</v>
      </c>
      <c r="D171" s="16">
        <v>45783</v>
      </c>
      <c r="E171" s="16"/>
      <c r="F171" s="14" t="s">
        <v>1744</v>
      </c>
      <c r="G171" s="14" t="s">
        <v>1745</v>
      </c>
      <c r="H171" s="14" t="s">
        <v>1746</v>
      </c>
      <c r="I171" s="15">
        <v>2250.9</v>
      </c>
      <c r="J171" s="77">
        <v>5</v>
      </c>
      <c r="K171" s="92"/>
    </row>
    <row r="172" spans="1:11" ht="13" x14ac:dyDescent="0.15">
      <c r="A172" s="14" t="s">
        <v>2131</v>
      </c>
      <c r="B172" s="14" t="s">
        <v>1747</v>
      </c>
      <c r="C172" s="14" t="s">
        <v>1748</v>
      </c>
      <c r="D172" s="16">
        <v>45783</v>
      </c>
      <c r="E172" s="16"/>
      <c r="F172" s="14" t="s">
        <v>1749</v>
      </c>
      <c r="G172" s="14" t="s">
        <v>1667</v>
      </c>
      <c r="H172" s="14" t="s">
        <v>1668</v>
      </c>
      <c r="I172" s="15">
        <v>258.3</v>
      </c>
      <c r="J172" s="77">
        <v>4</v>
      </c>
      <c r="K172" s="92"/>
    </row>
    <row r="173" spans="1:11" ht="13" x14ac:dyDescent="0.15">
      <c r="A173" s="14" t="s">
        <v>2131</v>
      </c>
      <c r="B173" s="14" t="s">
        <v>1750</v>
      </c>
      <c r="C173" s="14" t="s">
        <v>1751</v>
      </c>
      <c r="D173" s="16">
        <v>45782</v>
      </c>
      <c r="E173" s="16">
        <v>45784</v>
      </c>
      <c r="F173" s="14" t="s">
        <v>1612</v>
      </c>
      <c r="G173" s="14" t="s">
        <v>1752</v>
      </c>
      <c r="H173" s="14" t="s">
        <v>1753</v>
      </c>
      <c r="I173" s="15">
        <v>38.5</v>
      </c>
      <c r="J173" s="77">
        <v>4</v>
      </c>
      <c r="K173" s="92"/>
    </row>
    <row r="174" spans="1:11" ht="13" x14ac:dyDescent="0.15">
      <c r="A174" s="14" t="s">
        <v>2131</v>
      </c>
      <c r="B174" s="14" t="s">
        <v>1750</v>
      </c>
      <c r="C174" s="14" t="s">
        <v>1754</v>
      </c>
      <c r="D174" s="16">
        <v>45685</v>
      </c>
      <c r="E174" s="16">
        <v>45784</v>
      </c>
      <c r="F174" s="14" t="s">
        <v>1612</v>
      </c>
      <c r="G174" s="14" t="s">
        <v>1755</v>
      </c>
      <c r="H174" s="14" t="s">
        <v>1756</v>
      </c>
      <c r="I174" s="15">
        <v>43.2</v>
      </c>
      <c r="J174" s="77">
        <v>4</v>
      </c>
      <c r="K174" s="92"/>
    </row>
    <row r="175" spans="1:11" ht="13" x14ac:dyDescent="0.15">
      <c r="A175" s="14" t="s">
        <v>2131</v>
      </c>
      <c r="B175" s="14" t="s">
        <v>1757</v>
      </c>
      <c r="C175" s="14" t="s">
        <v>1758</v>
      </c>
      <c r="D175" s="16">
        <v>45784</v>
      </c>
      <c r="E175" s="16"/>
      <c r="F175" s="14" t="s">
        <v>2138</v>
      </c>
      <c r="G175" s="14" t="s">
        <v>1643</v>
      </c>
      <c r="H175" s="14" t="s">
        <v>1644</v>
      </c>
      <c r="I175" s="15">
        <v>1000</v>
      </c>
      <c r="J175" s="77">
        <v>3</v>
      </c>
      <c r="K175" s="92"/>
    </row>
    <row r="176" spans="1:11" ht="13" x14ac:dyDescent="0.15">
      <c r="A176" s="14" t="s">
        <v>2131</v>
      </c>
      <c r="B176" s="14" t="s">
        <v>1759</v>
      </c>
      <c r="C176" s="14" t="s">
        <v>1760</v>
      </c>
      <c r="D176" s="16">
        <v>45784</v>
      </c>
      <c r="E176" s="16"/>
      <c r="F176" s="14" t="s">
        <v>1761</v>
      </c>
      <c r="G176" s="14" t="s">
        <v>1762</v>
      </c>
      <c r="H176" s="14" t="s">
        <v>1763</v>
      </c>
      <c r="I176" s="15">
        <v>3431.7</v>
      </c>
      <c r="J176" s="77">
        <v>4</v>
      </c>
      <c r="K176" s="92"/>
    </row>
    <row r="177" spans="1:11" ht="48" x14ac:dyDescent="0.15">
      <c r="A177" s="14" t="s">
        <v>2131</v>
      </c>
      <c r="B177" s="14" t="s">
        <v>1764</v>
      </c>
      <c r="C177" s="14" t="s">
        <v>1642</v>
      </c>
      <c r="D177" s="16">
        <v>45784</v>
      </c>
      <c r="E177" s="16"/>
      <c r="F177" s="14" t="s">
        <v>1765</v>
      </c>
      <c r="G177" s="14"/>
      <c r="H177" s="14" t="s">
        <v>1524</v>
      </c>
      <c r="I177" s="15">
        <v>2163.52</v>
      </c>
      <c r="J177" s="77">
        <v>4</v>
      </c>
      <c r="K177" s="92"/>
    </row>
    <row r="178" spans="1:11" ht="13" x14ac:dyDescent="0.15">
      <c r="A178" s="14" t="s">
        <v>2131</v>
      </c>
      <c r="B178" s="14" t="s">
        <v>1766</v>
      </c>
      <c r="C178" s="14"/>
      <c r="D178" s="16">
        <v>45789</v>
      </c>
      <c r="E178" s="16"/>
      <c r="F178" s="14" t="s">
        <v>1767</v>
      </c>
      <c r="G178" s="14" t="s">
        <v>1768</v>
      </c>
      <c r="H178" s="14" t="s">
        <v>1769</v>
      </c>
      <c r="I178" s="15">
        <v>40</v>
      </c>
      <c r="J178" s="77">
        <v>4</v>
      </c>
      <c r="K178" s="92"/>
    </row>
    <row r="179" spans="1:11" ht="13" x14ac:dyDescent="0.15">
      <c r="A179" s="14" t="s">
        <v>2131</v>
      </c>
      <c r="B179" s="14" t="s">
        <v>1770</v>
      </c>
      <c r="C179" s="14" t="s">
        <v>1771</v>
      </c>
      <c r="D179" s="16">
        <v>45754</v>
      </c>
      <c r="E179" s="16">
        <v>45789</v>
      </c>
      <c r="F179" s="14" t="s">
        <v>1772</v>
      </c>
      <c r="G179" s="14" t="s">
        <v>1542</v>
      </c>
      <c r="H179" s="14" t="s">
        <v>1773</v>
      </c>
      <c r="I179" s="15">
        <v>11.75</v>
      </c>
      <c r="J179" s="77">
        <v>4</v>
      </c>
      <c r="K179" s="92"/>
    </row>
    <row r="180" spans="1:11" ht="13" x14ac:dyDescent="0.15">
      <c r="A180" s="14" t="s">
        <v>2131</v>
      </c>
      <c r="B180" s="14" t="s">
        <v>1774</v>
      </c>
      <c r="C180" s="14" t="s">
        <v>1775</v>
      </c>
      <c r="D180" s="16">
        <v>45789</v>
      </c>
      <c r="E180" s="16"/>
      <c r="F180" s="14" t="s">
        <v>1776</v>
      </c>
      <c r="G180" s="14" t="s">
        <v>1777</v>
      </c>
      <c r="H180" s="14" t="s">
        <v>1778</v>
      </c>
      <c r="I180" s="15">
        <v>224.28</v>
      </c>
      <c r="J180" s="77">
        <v>4</v>
      </c>
      <c r="K180" s="92"/>
    </row>
    <row r="181" spans="1:11" ht="13" x14ac:dyDescent="0.15">
      <c r="A181" s="14" t="s">
        <v>2131</v>
      </c>
      <c r="B181" s="14" t="s">
        <v>1779</v>
      </c>
      <c r="C181" s="14" t="s">
        <v>1780</v>
      </c>
      <c r="D181" s="16">
        <v>45789</v>
      </c>
      <c r="E181" s="16">
        <v>45789</v>
      </c>
      <c r="F181" s="14" t="s">
        <v>1781</v>
      </c>
      <c r="G181" s="14" t="s">
        <v>1782</v>
      </c>
      <c r="H181" s="14" t="s">
        <v>1783</v>
      </c>
      <c r="I181" s="15">
        <v>870</v>
      </c>
      <c r="J181" s="77">
        <v>5</v>
      </c>
      <c r="K181" s="92"/>
    </row>
    <row r="182" spans="1:11" ht="24" x14ac:dyDescent="0.15">
      <c r="A182" s="14" t="s">
        <v>2131</v>
      </c>
      <c r="B182" s="14" t="s">
        <v>1784</v>
      </c>
      <c r="C182" s="14" t="s">
        <v>1785</v>
      </c>
      <c r="D182" s="16">
        <v>45790</v>
      </c>
      <c r="E182" s="16"/>
      <c r="F182" s="14" t="s">
        <v>1786</v>
      </c>
      <c r="G182" s="14" t="s">
        <v>1787</v>
      </c>
      <c r="H182" s="14" t="s">
        <v>1788</v>
      </c>
      <c r="I182" s="15">
        <v>16124.15</v>
      </c>
      <c r="J182" s="77">
        <v>3</v>
      </c>
      <c r="K182" s="92"/>
    </row>
    <row r="183" spans="1:11" ht="72" x14ac:dyDescent="0.15">
      <c r="A183" s="14" t="s">
        <v>2131</v>
      </c>
      <c r="B183" s="14" t="s">
        <v>1789</v>
      </c>
      <c r="C183" s="14"/>
      <c r="D183" s="16">
        <v>45790</v>
      </c>
      <c r="E183" s="16"/>
      <c r="F183" s="14" t="s">
        <v>1790</v>
      </c>
      <c r="G183" s="14"/>
      <c r="H183" s="14" t="s">
        <v>1791</v>
      </c>
      <c r="I183" s="15">
        <v>3000.26</v>
      </c>
      <c r="J183" s="77">
        <v>5</v>
      </c>
      <c r="K183" s="92"/>
    </row>
    <row r="184" spans="1:11" ht="13" x14ac:dyDescent="0.15">
      <c r="A184" s="14" t="s">
        <v>2131</v>
      </c>
      <c r="B184" s="14" t="s">
        <v>1792</v>
      </c>
      <c r="C184" s="14"/>
      <c r="D184" s="16">
        <v>45783</v>
      </c>
      <c r="E184" s="16">
        <v>45790</v>
      </c>
      <c r="F184" s="14" t="s">
        <v>1793</v>
      </c>
      <c r="G184" s="14" t="s">
        <v>1561</v>
      </c>
      <c r="H184" s="14" t="s">
        <v>1562</v>
      </c>
      <c r="I184" s="15">
        <v>4000</v>
      </c>
      <c r="J184" s="77">
        <v>2</v>
      </c>
      <c r="K184" s="92"/>
    </row>
    <row r="185" spans="1:11" ht="13" x14ac:dyDescent="0.15">
      <c r="A185" s="14" t="s">
        <v>2131</v>
      </c>
      <c r="B185" s="14" t="s">
        <v>1794</v>
      </c>
      <c r="C185" s="14"/>
      <c r="D185" s="16">
        <v>45792</v>
      </c>
      <c r="E185" s="16"/>
      <c r="F185" s="14" t="s">
        <v>1795</v>
      </c>
      <c r="G185" s="14"/>
      <c r="H185" s="14" t="s">
        <v>1796</v>
      </c>
      <c r="I185" s="15">
        <v>476.46</v>
      </c>
      <c r="J185" s="77">
        <v>5</v>
      </c>
      <c r="K185" s="92"/>
    </row>
    <row r="186" spans="1:11" ht="24" x14ac:dyDescent="0.15">
      <c r="A186" s="14" t="s">
        <v>2131</v>
      </c>
      <c r="B186" s="14" t="s">
        <v>1797</v>
      </c>
      <c r="C186" s="14" t="s">
        <v>1798</v>
      </c>
      <c r="D186" s="16">
        <v>45797</v>
      </c>
      <c r="E186" s="16"/>
      <c r="F186" s="14" t="s">
        <v>1799</v>
      </c>
      <c r="G186" s="14" t="s">
        <v>1800</v>
      </c>
      <c r="H186" s="14" t="s">
        <v>1801</v>
      </c>
      <c r="I186" s="15">
        <v>500</v>
      </c>
      <c r="J186" s="77">
        <v>4</v>
      </c>
      <c r="K186" s="92"/>
    </row>
    <row r="187" spans="1:11" ht="36" x14ac:dyDescent="0.15">
      <c r="A187" s="14" t="s">
        <v>2131</v>
      </c>
      <c r="B187" s="14" t="s">
        <v>1802</v>
      </c>
      <c r="C187" s="14"/>
      <c r="D187" s="16">
        <v>45799</v>
      </c>
      <c r="E187" s="16"/>
      <c r="F187" s="14" t="s">
        <v>1803</v>
      </c>
      <c r="G187" s="14"/>
      <c r="H187" s="14" t="s">
        <v>1804</v>
      </c>
      <c r="I187" s="15">
        <v>603.51</v>
      </c>
      <c r="J187" s="77">
        <v>5</v>
      </c>
      <c r="K187" s="92"/>
    </row>
    <row r="188" spans="1:11" ht="36" x14ac:dyDescent="0.15">
      <c r="A188" s="14" t="s">
        <v>2131</v>
      </c>
      <c r="B188" s="14" t="s">
        <v>1805</v>
      </c>
      <c r="C188" s="14"/>
      <c r="D188" s="16">
        <v>45799</v>
      </c>
      <c r="E188" s="16"/>
      <c r="F188" s="14" t="s">
        <v>1806</v>
      </c>
      <c r="G188" s="14"/>
      <c r="H188" s="14" t="s">
        <v>1807</v>
      </c>
      <c r="I188" s="15">
        <v>437.46</v>
      </c>
      <c r="J188" s="77">
        <v>5</v>
      </c>
      <c r="K188" s="92"/>
    </row>
    <row r="189" spans="1:11" ht="36" x14ac:dyDescent="0.15">
      <c r="A189" s="14" t="s">
        <v>2131</v>
      </c>
      <c r="B189" s="14" t="s">
        <v>1808</v>
      </c>
      <c r="C189" s="14" t="s">
        <v>1809</v>
      </c>
      <c r="D189" s="16">
        <v>45796</v>
      </c>
      <c r="E189" s="16"/>
      <c r="F189" s="14" t="s">
        <v>1810</v>
      </c>
      <c r="G189" s="14"/>
      <c r="H189" s="14" t="s">
        <v>1811</v>
      </c>
      <c r="I189" s="15">
        <v>4032.59</v>
      </c>
      <c r="J189" s="77">
        <v>2</v>
      </c>
      <c r="K189" s="92"/>
    </row>
    <row r="190" spans="1:11" ht="13" x14ac:dyDescent="0.15">
      <c r="A190" s="14" t="s">
        <v>2131</v>
      </c>
      <c r="B190" s="14" t="s">
        <v>1812</v>
      </c>
      <c r="C190" s="14"/>
      <c r="D190" s="16">
        <v>45804</v>
      </c>
      <c r="E190" s="16"/>
      <c r="F190" s="14" t="s">
        <v>1813</v>
      </c>
      <c r="G190" s="14" t="s">
        <v>1814</v>
      </c>
      <c r="H190" s="14" t="s">
        <v>1815</v>
      </c>
      <c r="I190" s="15">
        <v>20</v>
      </c>
      <c r="J190" s="77">
        <v>4</v>
      </c>
      <c r="K190" s="92"/>
    </row>
    <row r="191" spans="1:11" ht="36" x14ac:dyDescent="0.15">
      <c r="A191" s="14" t="s">
        <v>2131</v>
      </c>
      <c r="B191" s="14" t="s">
        <v>1816</v>
      </c>
      <c r="C191" s="14"/>
      <c r="D191" s="16">
        <v>45797</v>
      </c>
      <c r="E191" s="16">
        <v>45806</v>
      </c>
      <c r="F191" s="14" t="s">
        <v>1817</v>
      </c>
      <c r="G191" s="14"/>
      <c r="H191" s="14" t="s">
        <v>1818</v>
      </c>
      <c r="I191" s="15">
        <v>113.68</v>
      </c>
      <c r="J191" s="77">
        <v>2</v>
      </c>
      <c r="K191" s="92"/>
    </row>
    <row r="192" spans="1:11" ht="13" x14ac:dyDescent="0.15">
      <c r="A192" s="14" t="s">
        <v>2131</v>
      </c>
      <c r="B192" s="14" t="s">
        <v>1819</v>
      </c>
      <c r="C192" s="14" t="s">
        <v>1820</v>
      </c>
      <c r="D192" s="16">
        <v>45806</v>
      </c>
      <c r="E192" s="16"/>
      <c r="F192" s="14" t="s">
        <v>1821</v>
      </c>
      <c r="G192" s="14"/>
      <c r="H192" s="14" t="s">
        <v>1822</v>
      </c>
      <c r="I192" s="15">
        <v>1500</v>
      </c>
      <c r="J192" s="77">
        <v>4</v>
      </c>
      <c r="K192" s="92"/>
    </row>
    <row r="193" spans="1:11" ht="24" x14ac:dyDescent="0.15">
      <c r="A193" s="14" t="s">
        <v>2131</v>
      </c>
      <c r="B193" s="14" t="s">
        <v>1823</v>
      </c>
      <c r="C193" s="14"/>
      <c r="D193" s="16">
        <v>45804</v>
      </c>
      <c r="E193" s="16">
        <v>45806</v>
      </c>
      <c r="F193" s="14" t="s">
        <v>1824</v>
      </c>
      <c r="G193" s="14"/>
      <c r="H193" s="14" t="s">
        <v>1825</v>
      </c>
      <c r="I193" s="15">
        <v>130</v>
      </c>
      <c r="J193" s="77">
        <v>2</v>
      </c>
      <c r="K193" s="92"/>
    </row>
    <row r="194" spans="1:11" ht="13" x14ac:dyDescent="0.15">
      <c r="A194" s="14" t="s">
        <v>2131</v>
      </c>
      <c r="B194" s="14" t="s">
        <v>1826</v>
      </c>
      <c r="C194" s="14" t="s">
        <v>1827</v>
      </c>
      <c r="D194" s="16">
        <v>45806</v>
      </c>
      <c r="E194" s="16"/>
      <c r="F194" s="14" t="s">
        <v>1828</v>
      </c>
      <c r="G194" s="14" t="s">
        <v>1667</v>
      </c>
      <c r="H194" s="14" t="s">
        <v>1668</v>
      </c>
      <c r="I194" s="15">
        <v>258.3</v>
      </c>
      <c r="J194" s="77">
        <v>4</v>
      </c>
      <c r="K194" s="92"/>
    </row>
    <row r="195" spans="1:11" ht="36" x14ac:dyDescent="0.15">
      <c r="A195" s="14" t="s">
        <v>2131</v>
      </c>
      <c r="B195" s="14" t="s">
        <v>1829</v>
      </c>
      <c r="C195" s="14"/>
      <c r="D195" s="16">
        <v>45798</v>
      </c>
      <c r="E195" s="16">
        <v>45806</v>
      </c>
      <c r="F195" s="14" t="s">
        <v>1817</v>
      </c>
      <c r="G195" s="14"/>
      <c r="H195" s="14" t="s">
        <v>1672</v>
      </c>
      <c r="I195" s="15">
        <v>194.37</v>
      </c>
      <c r="J195" s="77">
        <v>2</v>
      </c>
      <c r="K195" s="92"/>
    </row>
    <row r="196" spans="1:11" ht="13" x14ac:dyDescent="0.15">
      <c r="A196" s="14" t="s">
        <v>2131</v>
      </c>
      <c r="B196" s="14"/>
      <c r="C196" s="14" t="s">
        <v>1624</v>
      </c>
      <c r="D196" s="16">
        <v>45807</v>
      </c>
      <c r="E196" s="16"/>
      <c r="F196" s="14" t="s">
        <v>1830</v>
      </c>
      <c r="G196" s="14" t="s">
        <v>1626</v>
      </c>
      <c r="H196" s="14" t="s">
        <v>1627</v>
      </c>
      <c r="I196" s="15">
        <v>62.25</v>
      </c>
      <c r="J196" s="77">
        <v>4</v>
      </c>
      <c r="K196" s="92"/>
    </row>
    <row r="197" spans="1:11" ht="13" x14ac:dyDescent="0.15">
      <c r="A197" s="14" t="s">
        <v>2131</v>
      </c>
      <c r="B197" s="14" t="s">
        <v>1831</v>
      </c>
      <c r="C197" s="14" t="s">
        <v>1832</v>
      </c>
      <c r="D197" s="16">
        <v>45810</v>
      </c>
      <c r="E197" s="16"/>
      <c r="F197" s="14" t="s">
        <v>2138</v>
      </c>
      <c r="G197" s="14" t="s">
        <v>1643</v>
      </c>
      <c r="H197" s="14" t="s">
        <v>1644</v>
      </c>
      <c r="I197" s="15">
        <v>1000</v>
      </c>
      <c r="J197" s="77">
        <v>3</v>
      </c>
      <c r="K197" s="92"/>
    </row>
    <row r="198" spans="1:11" ht="24" x14ac:dyDescent="0.15">
      <c r="A198" s="14" t="s">
        <v>2131</v>
      </c>
      <c r="B198" s="14" t="s">
        <v>1833</v>
      </c>
      <c r="C198" s="14" t="s">
        <v>1834</v>
      </c>
      <c r="D198" s="16">
        <v>45810</v>
      </c>
      <c r="E198" s="16"/>
      <c r="F198" s="14" t="s">
        <v>2137</v>
      </c>
      <c r="G198" s="14" t="s">
        <v>1630</v>
      </c>
      <c r="H198" s="14" t="s">
        <v>1631</v>
      </c>
      <c r="I198" s="15">
        <v>750</v>
      </c>
      <c r="J198" s="77">
        <v>2</v>
      </c>
      <c r="K198" s="92"/>
    </row>
    <row r="199" spans="1:11" ht="13" x14ac:dyDescent="0.15">
      <c r="A199" s="14" t="s">
        <v>2131</v>
      </c>
      <c r="B199" s="14" t="s">
        <v>1835</v>
      </c>
      <c r="C199" s="14" t="s">
        <v>1836</v>
      </c>
      <c r="D199" s="16">
        <v>45811</v>
      </c>
      <c r="E199" s="16"/>
      <c r="F199" s="14" t="s">
        <v>1837</v>
      </c>
      <c r="G199" s="14" t="s">
        <v>1838</v>
      </c>
      <c r="H199" s="14" t="s">
        <v>1839</v>
      </c>
      <c r="I199" s="15">
        <v>5100</v>
      </c>
      <c r="J199" s="77">
        <v>3</v>
      </c>
      <c r="K199" s="92"/>
    </row>
    <row r="200" spans="1:11" ht="48" x14ac:dyDescent="0.15">
      <c r="A200" s="14" t="s">
        <v>2131</v>
      </c>
      <c r="B200" s="14" t="s">
        <v>1840</v>
      </c>
      <c r="C200" s="14" t="s">
        <v>1841</v>
      </c>
      <c r="D200" s="16">
        <v>45811</v>
      </c>
      <c r="E200" s="16"/>
      <c r="F200" s="14" t="s">
        <v>2154</v>
      </c>
      <c r="G200" s="14" t="s">
        <v>1639</v>
      </c>
      <c r="H200" s="14" t="s">
        <v>1640</v>
      </c>
      <c r="I200" s="15">
        <v>1000</v>
      </c>
      <c r="J200" s="77">
        <v>5</v>
      </c>
      <c r="K200" s="92"/>
    </row>
    <row r="201" spans="1:11" ht="48" x14ac:dyDescent="0.15">
      <c r="A201" s="14" t="s">
        <v>2131</v>
      </c>
      <c r="B201" s="14" t="s">
        <v>1842</v>
      </c>
      <c r="C201" s="14" t="s">
        <v>1758</v>
      </c>
      <c r="D201" s="16">
        <v>45811</v>
      </c>
      <c r="E201" s="16"/>
      <c r="F201" s="14" t="s">
        <v>1843</v>
      </c>
      <c r="G201" s="14"/>
      <c r="H201" s="14" t="s">
        <v>1524</v>
      </c>
      <c r="I201" s="15">
        <v>2170.7800000000002</v>
      </c>
      <c r="J201" s="77">
        <v>4</v>
      </c>
      <c r="K201" s="92"/>
    </row>
    <row r="202" spans="1:11" ht="13" x14ac:dyDescent="0.15">
      <c r="A202" s="14" t="s">
        <v>2131</v>
      </c>
      <c r="B202" s="14" t="s">
        <v>1844</v>
      </c>
      <c r="C202" s="14"/>
      <c r="D202" s="16">
        <v>45818</v>
      </c>
      <c r="E202" s="16"/>
      <c r="F202" s="14" t="s">
        <v>1845</v>
      </c>
      <c r="G202" s="14"/>
      <c r="H202" s="14" t="s">
        <v>1846</v>
      </c>
      <c r="I202" s="15">
        <v>1189.45</v>
      </c>
      <c r="J202" s="77">
        <v>3</v>
      </c>
      <c r="K202" s="92"/>
    </row>
    <row r="203" spans="1:11" ht="13" x14ac:dyDescent="0.15">
      <c r="A203" s="14" t="s">
        <v>2131</v>
      </c>
      <c r="B203" s="14" t="s">
        <v>1847</v>
      </c>
      <c r="C203" s="14" t="s">
        <v>1848</v>
      </c>
      <c r="D203" s="16">
        <v>45820</v>
      </c>
      <c r="E203" s="16"/>
      <c r="F203" s="14" t="s">
        <v>1849</v>
      </c>
      <c r="G203" s="14" t="s">
        <v>1542</v>
      </c>
      <c r="H203" s="14" t="s">
        <v>1773</v>
      </c>
      <c r="I203" s="15">
        <v>50.49</v>
      </c>
      <c r="J203" s="77">
        <v>4</v>
      </c>
      <c r="K203" s="92"/>
    </row>
    <row r="204" spans="1:11" ht="60" x14ac:dyDescent="0.15">
      <c r="A204" s="14" t="s">
        <v>2131</v>
      </c>
      <c r="B204" s="14" t="s">
        <v>1850</v>
      </c>
      <c r="C204" s="14"/>
      <c r="D204" s="16">
        <v>45820</v>
      </c>
      <c r="E204" s="16"/>
      <c r="F204" s="14" t="s">
        <v>1851</v>
      </c>
      <c r="G204" s="14"/>
      <c r="H204" s="14" t="s">
        <v>1852</v>
      </c>
      <c r="I204" s="15">
        <v>1397.5</v>
      </c>
      <c r="J204" s="77">
        <v>5</v>
      </c>
      <c r="K204" s="92"/>
    </row>
    <row r="205" spans="1:11" ht="13" x14ac:dyDescent="0.15">
      <c r="A205" s="14" t="s">
        <v>2131</v>
      </c>
      <c r="B205" s="14" t="s">
        <v>1853</v>
      </c>
      <c r="C205" s="14" t="s">
        <v>1854</v>
      </c>
      <c r="D205" s="16">
        <v>45825</v>
      </c>
      <c r="E205" s="16"/>
      <c r="F205" s="14" t="s">
        <v>1855</v>
      </c>
      <c r="G205" s="14" t="s">
        <v>1856</v>
      </c>
      <c r="H205" s="14" t="s">
        <v>1857</v>
      </c>
      <c r="I205" s="15">
        <v>179.52</v>
      </c>
      <c r="J205" s="77">
        <v>2</v>
      </c>
      <c r="K205" s="92"/>
    </row>
    <row r="206" spans="1:11" ht="13" x14ac:dyDescent="0.15">
      <c r="A206" s="14" t="s">
        <v>2131</v>
      </c>
      <c r="B206" s="14" t="s">
        <v>1858</v>
      </c>
      <c r="C206" s="14" t="s">
        <v>1859</v>
      </c>
      <c r="D206" s="16">
        <v>45825</v>
      </c>
      <c r="E206" s="16"/>
      <c r="F206" s="14" t="s">
        <v>1855</v>
      </c>
      <c r="G206" s="14" t="s">
        <v>1856</v>
      </c>
      <c r="H206" s="14" t="s">
        <v>1857</v>
      </c>
      <c r="I206" s="15">
        <v>466.4</v>
      </c>
      <c r="J206" s="77">
        <v>2</v>
      </c>
      <c r="K206" s="92"/>
    </row>
    <row r="207" spans="1:11" ht="13" x14ac:dyDescent="0.15">
      <c r="A207" s="14" t="s">
        <v>2131</v>
      </c>
      <c r="B207" s="14" t="s">
        <v>1860</v>
      </c>
      <c r="C207" s="14" t="s">
        <v>1861</v>
      </c>
      <c r="D207" s="16">
        <v>45825</v>
      </c>
      <c r="E207" s="16"/>
      <c r="F207" s="14" t="s">
        <v>1855</v>
      </c>
      <c r="G207" s="14" t="s">
        <v>1856</v>
      </c>
      <c r="H207" s="14" t="s">
        <v>1857</v>
      </c>
      <c r="I207" s="15">
        <v>1738.4</v>
      </c>
      <c r="J207" s="77">
        <v>2</v>
      </c>
      <c r="K207" s="92"/>
    </row>
    <row r="208" spans="1:11" ht="13" x14ac:dyDescent="0.15">
      <c r="A208" s="14" t="s">
        <v>2131</v>
      </c>
      <c r="B208" s="14" t="s">
        <v>1862</v>
      </c>
      <c r="C208" s="14" t="s">
        <v>1863</v>
      </c>
      <c r="D208" s="16">
        <v>45826</v>
      </c>
      <c r="E208" s="16"/>
      <c r="F208" s="14" t="s">
        <v>1864</v>
      </c>
      <c r="G208" s="14" t="s">
        <v>1630</v>
      </c>
      <c r="H208" s="14" t="s">
        <v>1631</v>
      </c>
      <c r="I208" s="15">
        <v>7200</v>
      </c>
      <c r="J208" s="77">
        <v>2</v>
      </c>
      <c r="K208" s="92"/>
    </row>
    <row r="209" spans="1:11" ht="13" x14ac:dyDescent="0.15">
      <c r="A209" s="14" t="s">
        <v>2131</v>
      </c>
      <c r="B209" s="14" t="s">
        <v>1865</v>
      </c>
      <c r="C209" s="14" t="s">
        <v>1866</v>
      </c>
      <c r="D209" s="16">
        <v>45819</v>
      </c>
      <c r="E209" s="16">
        <v>45826</v>
      </c>
      <c r="F209" s="14" t="s">
        <v>1867</v>
      </c>
      <c r="G209" s="14" t="s">
        <v>1868</v>
      </c>
      <c r="H209" s="14" t="s">
        <v>1869</v>
      </c>
      <c r="I209" s="15">
        <v>1000</v>
      </c>
      <c r="J209" s="77">
        <v>2</v>
      </c>
      <c r="K209" s="92"/>
    </row>
    <row r="210" spans="1:11" ht="13" x14ac:dyDescent="0.15">
      <c r="A210" s="14" t="s">
        <v>2131</v>
      </c>
      <c r="B210" s="14" t="s">
        <v>1870</v>
      </c>
      <c r="C210" s="14"/>
      <c r="D210" s="16">
        <v>45826</v>
      </c>
      <c r="E210" s="16"/>
      <c r="F210" s="14" t="s">
        <v>1871</v>
      </c>
      <c r="G210" s="14"/>
      <c r="H210" s="14" t="s">
        <v>1872</v>
      </c>
      <c r="I210" s="15">
        <v>649.47</v>
      </c>
      <c r="J210" s="77">
        <v>3</v>
      </c>
      <c r="K210" s="92"/>
    </row>
    <row r="211" spans="1:11" ht="13" x14ac:dyDescent="0.15">
      <c r="A211" s="14" t="s">
        <v>2131</v>
      </c>
      <c r="B211" s="14" t="s">
        <v>1873</v>
      </c>
      <c r="C211" s="14" t="s">
        <v>1874</v>
      </c>
      <c r="D211" s="16">
        <v>45831</v>
      </c>
      <c r="E211" s="16"/>
      <c r="F211" s="14" t="s">
        <v>1875</v>
      </c>
      <c r="G211" s="14" t="s">
        <v>1876</v>
      </c>
      <c r="H211" s="14" t="s">
        <v>1877</v>
      </c>
      <c r="I211" s="15">
        <v>250.7</v>
      </c>
      <c r="J211" s="77">
        <v>4</v>
      </c>
      <c r="K211" s="92"/>
    </row>
    <row r="212" spans="1:11" ht="13" x14ac:dyDescent="0.15">
      <c r="A212" s="14" t="s">
        <v>2131</v>
      </c>
      <c r="B212" s="14" t="s">
        <v>1878</v>
      </c>
      <c r="C212" s="14" t="s">
        <v>1879</v>
      </c>
      <c r="D212" s="16">
        <v>45831</v>
      </c>
      <c r="E212" s="16"/>
      <c r="F212" s="14" t="s">
        <v>1880</v>
      </c>
      <c r="G212" s="14" t="s">
        <v>1630</v>
      </c>
      <c r="H212" s="14" t="s">
        <v>1631</v>
      </c>
      <c r="I212" s="15">
        <v>5520</v>
      </c>
      <c r="J212" s="77">
        <v>2</v>
      </c>
      <c r="K212" s="92"/>
    </row>
    <row r="213" spans="1:11" ht="13" x14ac:dyDescent="0.15">
      <c r="A213" s="14" t="s">
        <v>2131</v>
      </c>
      <c r="B213" s="14" t="s">
        <v>1881</v>
      </c>
      <c r="C213" s="14"/>
      <c r="D213" s="16">
        <v>45828</v>
      </c>
      <c r="E213" s="16">
        <v>45831</v>
      </c>
      <c r="F213" s="14" t="s">
        <v>1882</v>
      </c>
      <c r="G213" s="14"/>
      <c r="H213" s="14" t="s">
        <v>1538</v>
      </c>
      <c r="I213" s="15">
        <v>219.7</v>
      </c>
      <c r="J213" s="77">
        <v>2</v>
      </c>
      <c r="K213" s="92"/>
    </row>
    <row r="214" spans="1:11" ht="24" x14ac:dyDescent="0.15">
      <c r="A214" s="14" t="s">
        <v>2131</v>
      </c>
      <c r="B214" s="14" t="s">
        <v>1883</v>
      </c>
      <c r="C214" s="14" t="s">
        <v>1884</v>
      </c>
      <c r="D214" s="16">
        <v>45831</v>
      </c>
      <c r="E214" s="16"/>
      <c r="F214" s="14" t="s">
        <v>1885</v>
      </c>
      <c r="G214" s="14" t="s">
        <v>1662</v>
      </c>
      <c r="H214" s="14" t="s">
        <v>1663</v>
      </c>
      <c r="I214" s="15">
        <v>625</v>
      </c>
      <c r="J214" s="77">
        <v>2</v>
      </c>
      <c r="K214" s="92"/>
    </row>
    <row r="215" spans="1:11" ht="13" x14ac:dyDescent="0.15">
      <c r="A215" s="14" t="s">
        <v>2131</v>
      </c>
      <c r="B215" s="14" t="s">
        <v>1886</v>
      </c>
      <c r="C215" s="14"/>
      <c r="D215" s="16">
        <v>45831</v>
      </c>
      <c r="E215" s="16"/>
      <c r="F215" s="14" t="s">
        <v>1887</v>
      </c>
      <c r="G215" s="14"/>
      <c r="H215" s="14" t="s">
        <v>1888</v>
      </c>
      <c r="I215" s="15">
        <v>300</v>
      </c>
      <c r="J215" s="77">
        <v>2</v>
      </c>
      <c r="K215" s="92"/>
    </row>
    <row r="216" spans="1:11" ht="13" x14ac:dyDescent="0.15">
      <c r="A216" s="14" t="s">
        <v>2131</v>
      </c>
      <c r="B216" s="14" t="s">
        <v>1889</v>
      </c>
      <c r="C216" s="14" t="s">
        <v>1890</v>
      </c>
      <c r="D216" s="16">
        <v>45832</v>
      </c>
      <c r="E216" s="16">
        <v>45832</v>
      </c>
      <c r="F216" s="14" t="s">
        <v>1891</v>
      </c>
      <c r="G216" s="14" t="s">
        <v>1892</v>
      </c>
      <c r="H216" s="14" t="s">
        <v>1893</v>
      </c>
      <c r="I216" s="15">
        <v>795.6</v>
      </c>
      <c r="J216" s="77">
        <v>2</v>
      </c>
      <c r="K216" s="92"/>
    </row>
    <row r="217" spans="1:11" ht="24" x14ac:dyDescent="0.15">
      <c r="A217" s="14" t="s">
        <v>2131</v>
      </c>
      <c r="B217" s="14" t="s">
        <v>1886</v>
      </c>
      <c r="C217" s="14"/>
      <c r="D217" s="16">
        <v>45832</v>
      </c>
      <c r="E217" s="16"/>
      <c r="F217" s="14" t="s">
        <v>1894</v>
      </c>
      <c r="G217" s="14"/>
      <c r="H217" s="14" t="s">
        <v>1895</v>
      </c>
      <c r="I217" s="15">
        <v>200</v>
      </c>
      <c r="J217" s="77">
        <v>2</v>
      </c>
      <c r="K217" s="92"/>
    </row>
    <row r="218" spans="1:11" ht="24" x14ac:dyDescent="0.15">
      <c r="A218" s="14" t="s">
        <v>2131</v>
      </c>
      <c r="B218" s="14" t="s">
        <v>1896</v>
      </c>
      <c r="C218" s="14"/>
      <c r="D218" s="16">
        <v>45828</v>
      </c>
      <c r="E218" s="16">
        <v>45832</v>
      </c>
      <c r="F218" s="14" t="s">
        <v>1897</v>
      </c>
      <c r="G218" s="14"/>
      <c r="H218" s="14" t="s">
        <v>1672</v>
      </c>
      <c r="I218" s="15">
        <v>269.05</v>
      </c>
      <c r="J218" s="77">
        <v>2</v>
      </c>
      <c r="K218" s="92"/>
    </row>
    <row r="219" spans="1:11" ht="13" x14ac:dyDescent="0.15">
      <c r="A219" s="14" t="s">
        <v>2131</v>
      </c>
      <c r="B219" s="14" t="s">
        <v>1886</v>
      </c>
      <c r="C219" s="14"/>
      <c r="D219" s="16">
        <v>45832</v>
      </c>
      <c r="E219" s="16"/>
      <c r="F219" s="14" t="s">
        <v>1898</v>
      </c>
      <c r="G219" s="14"/>
      <c r="H219" s="14" t="s">
        <v>1899</v>
      </c>
      <c r="I219" s="15">
        <v>200</v>
      </c>
      <c r="J219" s="77">
        <v>2</v>
      </c>
      <c r="K219" s="92"/>
    </row>
    <row r="220" spans="1:11" ht="24" x14ac:dyDescent="0.15">
      <c r="A220" s="14" t="s">
        <v>2131</v>
      </c>
      <c r="B220" s="14" t="s">
        <v>1886</v>
      </c>
      <c r="C220" s="14"/>
      <c r="D220" s="16">
        <v>45832</v>
      </c>
      <c r="E220" s="16"/>
      <c r="F220" s="14" t="s">
        <v>1894</v>
      </c>
      <c r="G220" s="14"/>
      <c r="H220" s="14" t="s">
        <v>1900</v>
      </c>
      <c r="I220" s="15">
        <v>200</v>
      </c>
      <c r="J220" s="77">
        <v>2</v>
      </c>
      <c r="K220" s="92"/>
    </row>
    <row r="221" spans="1:11" ht="13" x14ac:dyDescent="0.15">
      <c r="A221" s="14" t="s">
        <v>2131</v>
      </c>
      <c r="B221" s="14" t="s">
        <v>1886</v>
      </c>
      <c r="C221" s="14"/>
      <c r="D221" s="16">
        <v>45832</v>
      </c>
      <c r="E221" s="16"/>
      <c r="F221" s="14" t="s">
        <v>1898</v>
      </c>
      <c r="G221" s="14"/>
      <c r="H221" s="14" t="s">
        <v>1901</v>
      </c>
      <c r="I221" s="15">
        <v>200</v>
      </c>
      <c r="J221" s="77">
        <v>2</v>
      </c>
      <c r="K221" s="92"/>
    </row>
    <row r="222" spans="1:11" ht="24" x14ac:dyDescent="0.15">
      <c r="A222" s="14" t="s">
        <v>2131</v>
      </c>
      <c r="B222" s="14" t="s">
        <v>1902</v>
      </c>
      <c r="C222" s="14" t="s">
        <v>1903</v>
      </c>
      <c r="D222" s="16">
        <v>45828</v>
      </c>
      <c r="E222" s="16">
        <v>45832</v>
      </c>
      <c r="F222" s="14" t="s">
        <v>1904</v>
      </c>
      <c r="G222" s="14"/>
      <c r="H222" s="14" t="s">
        <v>1672</v>
      </c>
      <c r="I222" s="15">
        <v>171</v>
      </c>
      <c r="J222" s="77">
        <v>2</v>
      </c>
      <c r="K222" s="92"/>
    </row>
    <row r="223" spans="1:11" ht="24" x14ac:dyDescent="0.15">
      <c r="A223" s="14" t="s">
        <v>2131</v>
      </c>
      <c r="B223" s="14" t="s">
        <v>1905</v>
      </c>
      <c r="C223" s="14"/>
      <c r="D223" s="16">
        <v>45833</v>
      </c>
      <c r="E223" s="16"/>
      <c r="F223" s="14" t="s">
        <v>1906</v>
      </c>
      <c r="G223" s="14"/>
      <c r="H223" s="14" t="s">
        <v>1907</v>
      </c>
      <c r="I223" s="15">
        <v>1448</v>
      </c>
      <c r="J223" s="77">
        <v>5</v>
      </c>
      <c r="K223" s="92"/>
    </row>
    <row r="224" spans="1:11" ht="36" x14ac:dyDescent="0.15">
      <c r="A224" s="14" t="s">
        <v>2131</v>
      </c>
      <c r="B224" s="14" t="s">
        <v>1908</v>
      </c>
      <c r="C224" s="14"/>
      <c r="D224" s="16">
        <v>45833</v>
      </c>
      <c r="E224" s="16"/>
      <c r="F224" s="14" t="s">
        <v>1909</v>
      </c>
      <c r="G224" s="14"/>
      <c r="H224" s="14" t="s">
        <v>1910</v>
      </c>
      <c r="I224" s="15">
        <v>1536.02</v>
      </c>
      <c r="J224" s="77">
        <v>5</v>
      </c>
      <c r="K224" s="92"/>
    </row>
    <row r="225" spans="1:11" ht="36" x14ac:dyDescent="0.15">
      <c r="A225" s="14" t="s">
        <v>2131</v>
      </c>
      <c r="B225" s="14" t="s">
        <v>1911</v>
      </c>
      <c r="C225" s="14"/>
      <c r="D225" s="16">
        <v>45833</v>
      </c>
      <c r="E225" s="16"/>
      <c r="F225" s="14" t="s">
        <v>1912</v>
      </c>
      <c r="G225" s="14"/>
      <c r="H225" s="14" t="s">
        <v>1913</v>
      </c>
      <c r="I225" s="15">
        <v>1628.7</v>
      </c>
      <c r="J225" s="77">
        <v>5</v>
      </c>
      <c r="K225" s="92"/>
    </row>
    <row r="226" spans="1:11" ht="13" x14ac:dyDescent="0.15">
      <c r="A226" s="14" t="s">
        <v>2131</v>
      </c>
      <c r="B226" s="14"/>
      <c r="C226" s="14" t="s">
        <v>1624</v>
      </c>
      <c r="D226" s="16">
        <v>45836</v>
      </c>
      <c r="E226" s="16"/>
      <c r="F226" s="14" t="s">
        <v>1625</v>
      </c>
      <c r="G226" s="14" t="s">
        <v>1626</v>
      </c>
      <c r="H226" s="14" t="s">
        <v>1627</v>
      </c>
      <c r="I226" s="15">
        <v>59.8</v>
      </c>
      <c r="J226" s="77">
        <v>4</v>
      </c>
      <c r="K226" s="92"/>
    </row>
    <row r="227" spans="1:11" ht="24" x14ac:dyDescent="0.15">
      <c r="A227" s="14" t="s">
        <v>2131</v>
      </c>
      <c r="B227" s="14" t="s">
        <v>1914</v>
      </c>
      <c r="C227" s="14" t="s">
        <v>1915</v>
      </c>
      <c r="D227" s="16">
        <v>45840</v>
      </c>
      <c r="E227" s="16"/>
      <c r="F227" s="14" t="s">
        <v>2137</v>
      </c>
      <c r="G227" s="14" t="s">
        <v>1630</v>
      </c>
      <c r="H227" s="14" t="s">
        <v>1631</v>
      </c>
      <c r="I227" s="15">
        <v>750</v>
      </c>
      <c r="J227" s="77">
        <v>2</v>
      </c>
      <c r="K227" s="92"/>
    </row>
    <row r="228" spans="1:11" ht="13" x14ac:dyDescent="0.15">
      <c r="A228" s="14" t="s">
        <v>2131</v>
      </c>
      <c r="B228" s="14" t="s">
        <v>1916</v>
      </c>
      <c r="C228" s="14" t="s">
        <v>1917</v>
      </c>
      <c r="D228" s="16">
        <v>45840</v>
      </c>
      <c r="E228" s="16"/>
      <c r="F228" s="14" t="s">
        <v>2138</v>
      </c>
      <c r="G228" s="14" t="s">
        <v>1643</v>
      </c>
      <c r="H228" s="14" t="s">
        <v>1644</v>
      </c>
      <c r="I228" s="15">
        <v>1000</v>
      </c>
      <c r="J228" s="77">
        <v>3</v>
      </c>
      <c r="K228" s="92"/>
    </row>
    <row r="229" spans="1:11" ht="13" x14ac:dyDescent="0.15">
      <c r="A229" s="14" t="s">
        <v>2131</v>
      </c>
      <c r="B229" s="14" t="s">
        <v>1918</v>
      </c>
      <c r="C229" s="14" t="s">
        <v>1919</v>
      </c>
      <c r="D229" s="16">
        <v>45840</v>
      </c>
      <c r="E229" s="16"/>
      <c r="F229" s="14" t="s">
        <v>1920</v>
      </c>
      <c r="G229" s="14" t="s">
        <v>1667</v>
      </c>
      <c r="H229" s="14" t="s">
        <v>1668</v>
      </c>
      <c r="I229" s="15">
        <v>258.3</v>
      </c>
      <c r="J229" s="77">
        <v>4</v>
      </c>
      <c r="K229" s="92"/>
    </row>
    <row r="230" spans="1:11" ht="13" x14ac:dyDescent="0.15">
      <c r="A230" s="14" t="s">
        <v>2131</v>
      </c>
      <c r="B230" s="14" t="s">
        <v>1921</v>
      </c>
      <c r="C230" s="14" t="s">
        <v>1922</v>
      </c>
      <c r="D230" s="16">
        <v>45841</v>
      </c>
      <c r="E230" s="16"/>
      <c r="F230" s="14" t="s">
        <v>1923</v>
      </c>
      <c r="G230" s="14" t="s">
        <v>1924</v>
      </c>
      <c r="H230" s="14" t="s">
        <v>1925</v>
      </c>
      <c r="I230" s="15">
        <v>6570</v>
      </c>
      <c r="J230" s="77">
        <v>2</v>
      </c>
      <c r="K230" s="92"/>
    </row>
    <row r="231" spans="1:11" ht="48" x14ac:dyDescent="0.15">
      <c r="A231" s="14" t="s">
        <v>2131</v>
      </c>
      <c r="B231" s="14" t="s">
        <v>1926</v>
      </c>
      <c r="C231" s="14" t="s">
        <v>1832</v>
      </c>
      <c r="D231" s="16">
        <v>45841</v>
      </c>
      <c r="E231" s="16"/>
      <c r="F231" s="14" t="s">
        <v>1927</v>
      </c>
      <c r="G231" s="14"/>
      <c r="H231" s="14" t="s">
        <v>1524</v>
      </c>
      <c r="I231" s="15">
        <v>2159.89</v>
      </c>
      <c r="J231" s="77">
        <v>4</v>
      </c>
      <c r="K231" s="92"/>
    </row>
    <row r="232" spans="1:11" ht="13" x14ac:dyDescent="0.15">
      <c r="A232" s="14" t="s">
        <v>2131</v>
      </c>
      <c r="B232" s="14" t="s">
        <v>1928</v>
      </c>
      <c r="C232" s="14"/>
      <c r="D232" s="16">
        <v>45841</v>
      </c>
      <c r="E232" s="16"/>
      <c r="F232" s="14" t="s">
        <v>1929</v>
      </c>
      <c r="G232" s="14"/>
      <c r="H232" s="14" t="s">
        <v>1930</v>
      </c>
      <c r="I232" s="15">
        <v>200</v>
      </c>
      <c r="J232" s="77">
        <v>5</v>
      </c>
      <c r="K232" s="92"/>
    </row>
    <row r="233" spans="1:11" ht="13" x14ac:dyDescent="0.15">
      <c r="A233" s="14" t="s">
        <v>2131</v>
      </c>
      <c r="B233" s="14" t="s">
        <v>1931</v>
      </c>
      <c r="C233" s="14"/>
      <c r="D233" s="16">
        <v>45841</v>
      </c>
      <c r="E233" s="16"/>
      <c r="F233" s="14" t="s">
        <v>1932</v>
      </c>
      <c r="G233" s="14"/>
      <c r="H233" s="14" t="s">
        <v>1930</v>
      </c>
      <c r="I233" s="15">
        <v>200</v>
      </c>
      <c r="J233" s="77">
        <v>5</v>
      </c>
      <c r="K233" s="92"/>
    </row>
    <row r="234" spans="1:11" ht="13" x14ac:dyDescent="0.15">
      <c r="A234" s="14" t="s">
        <v>2131</v>
      </c>
      <c r="B234" s="14" t="s">
        <v>1933</v>
      </c>
      <c r="C234" s="14" t="s">
        <v>1934</v>
      </c>
      <c r="D234" s="16">
        <v>45841</v>
      </c>
      <c r="E234" s="16"/>
      <c r="F234" s="14" t="s">
        <v>1935</v>
      </c>
      <c r="G234" s="14" t="s">
        <v>1936</v>
      </c>
      <c r="H234" s="14" t="s">
        <v>1937</v>
      </c>
      <c r="I234" s="15">
        <v>276.75</v>
      </c>
      <c r="J234" s="77">
        <v>4</v>
      </c>
      <c r="K234" s="92"/>
    </row>
    <row r="235" spans="1:11" ht="48" x14ac:dyDescent="0.15">
      <c r="A235" s="14" t="s">
        <v>2131</v>
      </c>
      <c r="B235" s="14" t="s">
        <v>1938</v>
      </c>
      <c r="C235" s="14" t="s">
        <v>1939</v>
      </c>
      <c r="D235" s="16">
        <v>45841</v>
      </c>
      <c r="E235" s="16"/>
      <c r="F235" s="14" t="s">
        <v>2154</v>
      </c>
      <c r="G235" s="14" t="s">
        <v>1639</v>
      </c>
      <c r="H235" s="14" t="s">
        <v>1640</v>
      </c>
      <c r="I235" s="15">
        <v>1000</v>
      </c>
      <c r="J235" s="77">
        <v>5</v>
      </c>
      <c r="K235" s="92"/>
    </row>
    <row r="236" spans="1:11" ht="13" x14ac:dyDescent="0.15">
      <c r="A236" s="14" t="s">
        <v>2131</v>
      </c>
      <c r="B236" s="14" t="s">
        <v>1940</v>
      </c>
      <c r="C236" s="14"/>
      <c r="D236" s="16">
        <v>45847</v>
      </c>
      <c r="E236" s="16"/>
      <c r="F236" s="14" t="s">
        <v>1941</v>
      </c>
      <c r="G236" s="14"/>
      <c r="H236" s="14" t="s">
        <v>1942</v>
      </c>
      <c r="I236" s="15">
        <v>700</v>
      </c>
      <c r="J236" s="77">
        <v>5</v>
      </c>
      <c r="K236" s="92"/>
    </row>
    <row r="237" spans="1:11" ht="13" x14ac:dyDescent="0.15">
      <c r="A237" s="14" t="s">
        <v>2131</v>
      </c>
      <c r="B237" s="14" t="s">
        <v>1940</v>
      </c>
      <c r="C237" s="14"/>
      <c r="D237" s="16">
        <v>45847</v>
      </c>
      <c r="E237" s="16"/>
      <c r="F237" s="14" t="s">
        <v>1941</v>
      </c>
      <c r="G237" s="14"/>
      <c r="H237" s="14" t="s">
        <v>1943</v>
      </c>
      <c r="I237" s="15">
        <v>700</v>
      </c>
      <c r="J237" s="77">
        <v>5</v>
      </c>
      <c r="K237" s="92"/>
    </row>
    <row r="238" spans="1:11" ht="13" x14ac:dyDescent="0.15">
      <c r="A238" s="14" t="s">
        <v>2131</v>
      </c>
      <c r="B238" s="14" t="s">
        <v>1940</v>
      </c>
      <c r="C238" s="14"/>
      <c r="D238" s="16">
        <v>45847</v>
      </c>
      <c r="E238" s="16"/>
      <c r="F238" s="14" t="s">
        <v>1941</v>
      </c>
      <c r="G238" s="14"/>
      <c r="H238" s="14" t="s">
        <v>1944</v>
      </c>
      <c r="I238" s="15">
        <v>700</v>
      </c>
      <c r="J238" s="77">
        <v>5</v>
      </c>
      <c r="K238" s="92"/>
    </row>
    <row r="239" spans="1:11" ht="13" x14ac:dyDescent="0.15">
      <c r="A239" s="14" t="s">
        <v>2131</v>
      </c>
      <c r="B239" s="14" t="s">
        <v>1945</v>
      </c>
      <c r="C239" s="14" t="s">
        <v>1946</v>
      </c>
      <c r="D239" s="16">
        <v>45859</v>
      </c>
      <c r="E239" s="16"/>
      <c r="F239" s="14" t="s">
        <v>1947</v>
      </c>
      <c r="G239" s="14" t="s">
        <v>1948</v>
      </c>
      <c r="H239" s="14" t="s">
        <v>1949</v>
      </c>
      <c r="I239" s="15">
        <v>200</v>
      </c>
      <c r="J239" s="77">
        <v>5</v>
      </c>
      <c r="K239" s="92"/>
    </row>
    <row r="240" spans="1:11" ht="13" x14ac:dyDescent="0.15">
      <c r="A240" s="14" t="s">
        <v>2131</v>
      </c>
      <c r="B240" s="14" t="s">
        <v>1950</v>
      </c>
      <c r="C240" s="14" t="s">
        <v>1922</v>
      </c>
      <c r="D240" s="16">
        <v>45859</v>
      </c>
      <c r="E240" s="16"/>
      <c r="F240" s="14" t="s">
        <v>1951</v>
      </c>
      <c r="G240" s="14" t="s">
        <v>1924</v>
      </c>
      <c r="H240" s="14" t="s">
        <v>1925</v>
      </c>
      <c r="I240" s="15">
        <v>2614</v>
      </c>
      <c r="J240" s="77">
        <v>2</v>
      </c>
      <c r="K240" s="92"/>
    </row>
    <row r="241" spans="1:11" ht="13" x14ac:dyDescent="0.15">
      <c r="A241" s="14" t="s">
        <v>2131</v>
      </c>
      <c r="B241" s="14" t="s">
        <v>1952</v>
      </c>
      <c r="C241" s="14" t="s">
        <v>1953</v>
      </c>
      <c r="D241" s="16">
        <v>45860</v>
      </c>
      <c r="E241" s="16"/>
      <c r="F241" s="14" t="s">
        <v>1954</v>
      </c>
      <c r="G241" s="14" t="s">
        <v>1716</v>
      </c>
      <c r="H241" s="14" t="s">
        <v>1717</v>
      </c>
      <c r="I241" s="15">
        <v>1191.5999999999999</v>
      </c>
      <c r="J241" s="77">
        <v>3</v>
      </c>
      <c r="K241" s="92"/>
    </row>
    <row r="242" spans="1:11" ht="13" x14ac:dyDescent="0.15">
      <c r="A242" s="14" t="s">
        <v>2131</v>
      </c>
      <c r="B242" s="14" t="s">
        <v>1955</v>
      </c>
      <c r="C242" s="14" t="s">
        <v>1956</v>
      </c>
      <c r="D242" s="16">
        <v>45860</v>
      </c>
      <c r="E242" s="16"/>
      <c r="F242" s="14" t="s">
        <v>1957</v>
      </c>
      <c r="G242" s="14" t="s">
        <v>1716</v>
      </c>
      <c r="H242" s="14" t="s">
        <v>1717</v>
      </c>
      <c r="I242" s="15">
        <v>679.8</v>
      </c>
      <c r="J242" s="77">
        <v>3</v>
      </c>
      <c r="K242" s="92"/>
    </row>
    <row r="243" spans="1:11" ht="13" x14ac:dyDescent="0.15">
      <c r="A243" s="14" t="s">
        <v>2131</v>
      </c>
      <c r="B243" s="14" t="s">
        <v>1958</v>
      </c>
      <c r="C243" s="14" t="s">
        <v>1959</v>
      </c>
      <c r="D243" s="16">
        <v>45861</v>
      </c>
      <c r="E243" s="16"/>
      <c r="F243" s="14" t="s">
        <v>1960</v>
      </c>
      <c r="G243" s="14" t="s">
        <v>1716</v>
      </c>
      <c r="H243" s="14" t="s">
        <v>1717</v>
      </c>
      <c r="I243" s="15">
        <v>243.88</v>
      </c>
      <c r="J243" s="77">
        <v>3</v>
      </c>
      <c r="K243" s="92"/>
    </row>
    <row r="244" spans="1:11" ht="13" x14ac:dyDescent="0.15">
      <c r="A244" s="14" t="s">
        <v>2131</v>
      </c>
      <c r="B244" s="14" t="s">
        <v>1961</v>
      </c>
      <c r="C244" s="14" t="s">
        <v>1962</v>
      </c>
      <c r="D244" s="16">
        <v>45866</v>
      </c>
      <c r="E244" s="16"/>
      <c r="F244" s="14" t="s">
        <v>1963</v>
      </c>
      <c r="G244" s="14" t="s">
        <v>1964</v>
      </c>
      <c r="H244" s="14" t="s">
        <v>1965</v>
      </c>
      <c r="I244" s="15">
        <v>5040</v>
      </c>
      <c r="J244" s="77">
        <v>3</v>
      </c>
      <c r="K244" s="92"/>
    </row>
    <row r="245" spans="1:11" ht="13" x14ac:dyDescent="0.15">
      <c r="A245" s="14" t="s">
        <v>2131</v>
      </c>
      <c r="B245" s="14" t="s">
        <v>1966</v>
      </c>
      <c r="C245" s="14" t="s">
        <v>1967</v>
      </c>
      <c r="D245" s="16">
        <v>45867</v>
      </c>
      <c r="E245" s="16"/>
      <c r="F245" s="14" t="s">
        <v>1968</v>
      </c>
      <c r="G245" s="14" t="s">
        <v>1667</v>
      </c>
      <c r="H245" s="14" t="s">
        <v>1668</v>
      </c>
      <c r="I245" s="15">
        <v>270.60000000000002</v>
      </c>
      <c r="J245" s="77">
        <v>4</v>
      </c>
      <c r="K245" s="92"/>
    </row>
    <row r="246" spans="1:11" ht="13" x14ac:dyDescent="0.15">
      <c r="A246" s="14" t="s">
        <v>2131</v>
      </c>
      <c r="B246" s="14" t="s">
        <v>1969</v>
      </c>
      <c r="C246" s="14" t="s">
        <v>1970</v>
      </c>
      <c r="D246" s="16">
        <v>45868</v>
      </c>
      <c r="E246" s="16"/>
      <c r="F246" s="14" t="s">
        <v>1971</v>
      </c>
      <c r="G246" s="14" t="s">
        <v>1972</v>
      </c>
      <c r="H246" s="14" t="s">
        <v>1973</v>
      </c>
      <c r="I246" s="15">
        <v>90</v>
      </c>
      <c r="J246" s="77">
        <v>4</v>
      </c>
      <c r="K246" s="92"/>
    </row>
    <row r="247" spans="1:11" ht="13" x14ac:dyDescent="0.15">
      <c r="A247" s="14" t="s">
        <v>2131</v>
      </c>
      <c r="B247" s="14"/>
      <c r="C247" s="14" t="s">
        <v>1624</v>
      </c>
      <c r="D247" s="16">
        <v>45868</v>
      </c>
      <c r="E247" s="16"/>
      <c r="F247" s="14" t="s">
        <v>1625</v>
      </c>
      <c r="G247" s="14" t="s">
        <v>1626</v>
      </c>
      <c r="H247" s="14" t="s">
        <v>1627</v>
      </c>
      <c r="I247" s="15">
        <v>93.1</v>
      </c>
      <c r="J247" s="77">
        <v>4</v>
      </c>
      <c r="K247" s="92"/>
    </row>
    <row r="248" spans="1:11" ht="24" x14ac:dyDescent="0.15">
      <c r="A248" s="14" t="s">
        <v>2131</v>
      </c>
      <c r="B248" s="14" t="s">
        <v>1974</v>
      </c>
      <c r="C248" s="14"/>
      <c r="D248" s="16">
        <v>45846</v>
      </c>
      <c r="E248" s="16"/>
      <c r="F248" s="14" t="s">
        <v>1975</v>
      </c>
      <c r="G248" s="14"/>
      <c r="H248" s="14" t="s">
        <v>1976</v>
      </c>
      <c r="I248" s="15">
        <v>2022.53</v>
      </c>
      <c r="J248" s="77">
        <v>2</v>
      </c>
      <c r="K248" s="92"/>
    </row>
    <row r="249" spans="1:11" ht="24" x14ac:dyDescent="0.15">
      <c r="A249" s="14" t="s">
        <v>2131</v>
      </c>
      <c r="B249" s="14" t="s">
        <v>1977</v>
      </c>
      <c r="C249" s="14"/>
      <c r="D249" s="16">
        <v>45859</v>
      </c>
      <c r="E249" s="16"/>
      <c r="F249" s="14" t="s">
        <v>1978</v>
      </c>
      <c r="G249" s="14"/>
      <c r="H249" s="14" t="s">
        <v>1979</v>
      </c>
      <c r="I249" s="15">
        <v>867</v>
      </c>
      <c r="J249" s="77">
        <v>2</v>
      </c>
      <c r="K249" s="92"/>
    </row>
    <row r="250" spans="1:11" ht="24" x14ac:dyDescent="0.15">
      <c r="A250" s="14" t="s">
        <v>2131</v>
      </c>
      <c r="B250" s="14" t="s">
        <v>1980</v>
      </c>
      <c r="C250" s="14" t="s">
        <v>1981</v>
      </c>
      <c r="D250" s="16">
        <v>45873</v>
      </c>
      <c r="E250" s="16"/>
      <c r="F250" s="14" t="s">
        <v>2137</v>
      </c>
      <c r="G250" s="14" t="s">
        <v>1630</v>
      </c>
      <c r="H250" s="14" t="s">
        <v>1631</v>
      </c>
      <c r="I250" s="15">
        <v>750</v>
      </c>
      <c r="J250" s="77">
        <v>2</v>
      </c>
      <c r="K250" s="92"/>
    </row>
    <row r="251" spans="1:11" ht="13" x14ac:dyDescent="0.15">
      <c r="A251" s="14" t="s">
        <v>2131</v>
      </c>
      <c r="B251" s="14" t="s">
        <v>1982</v>
      </c>
      <c r="C251" s="14" t="s">
        <v>1983</v>
      </c>
      <c r="D251" s="16">
        <v>45873</v>
      </c>
      <c r="E251" s="16"/>
      <c r="F251" s="14" t="s">
        <v>1984</v>
      </c>
      <c r="G251" s="14" t="s">
        <v>1985</v>
      </c>
      <c r="H251" s="14" t="s">
        <v>1986</v>
      </c>
      <c r="I251" s="15">
        <v>2544</v>
      </c>
      <c r="J251" s="77">
        <v>3</v>
      </c>
      <c r="K251" s="92"/>
    </row>
    <row r="252" spans="1:11" ht="13" x14ac:dyDescent="0.15">
      <c r="A252" s="14" t="s">
        <v>2131</v>
      </c>
      <c r="B252" s="14" t="s">
        <v>1987</v>
      </c>
      <c r="C252" s="14" t="s">
        <v>1988</v>
      </c>
      <c r="D252" s="16">
        <v>45873</v>
      </c>
      <c r="E252" s="16"/>
      <c r="F252" s="14" t="s">
        <v>2138</v>
      </c>
      <c r="G252" s="14" t="s">
        <v>1643</v>
      </c>
      <c r="H252" s="14" t="s">
        <v>1644</v>
      </c>
      <c r="I252" s="15">
        <v>1000</v>
      </c>
      <c r="J252" s="77">
        <v>3</v>
      </c>
      <c r="K252" s="92"/>
    </row>
    <row r="253" spans="1:11" ht="48" x14ac:dyDescent="0.15">
      <c r="A253" s="14" t="s">
        <v>2131</v>
      </c>
      <c r="B253" s="14" t="s">
        <v>1989</v>
      </c>
      <c r="C253" s="14" t="s">
        <v>1990</v>
      </c>
      <c r="D253" s="16">
        <v>45873</v>
      </c>
      <c r="E253" s="16"/>
      <c r="F253" s="14" t="s">
        <v>2154</v>
      </c>
      <c r="G253" s="14" t="s">
        <v>1639</v>
      </c>
      <c r="H253" s="14" t="s">
        <v>1640</v>
      </c>
      <c r="I253" s="15">
        <v>1000</v>
      </c>
      <c r="J253" s="77">
        <v>5</v>
      </c>
      <c r="K253" s="92"/>
    </row>
    <row r="254" spans="1:11" ht="48" x14ac:dyDescent="0.15">
      <c r="A254" s="14" t="s">
        <v>2131</v>
      </c>
      <c r="B254" s="14" t="s">
        <v>1991</v>
      </c>
      <c r="C254" s="14" t="s">
        <v>1917</v>
      </c>
      <c r="D254" s="16">
        <v>45876</v>
      </c>
      <c r="E254" s="16"/>
      <c r="F254" s="14" t="s">
        <v>1992</v>
      </c>
      <c r="G254" s="14"/>
      <c r="H254" s="14" t="s">
        <v>1524</v>
      </c>
      <c r="I254" s="15">
        <v>2175.25</v>
      </c>
      <c r="J254" s="77">
        <v>4</v>
      </c>
      <c r="K254" s="92"/>
    </row>
    <row r="255" spans="1:11" ht="13" x14ac:dyDescent="0.15">
      <c r="A255" s="14" t="s">
        <v>2131</v>
      </c>
      <c r="B255" s="14" t="s">
        <v>1993</v>
      </c>
      <c r="C255" s="14" t="s">
        <v>1994</v>
      </c>
      <c r="D255" s="16">
        <v>45876</v>
      </c>
      <c r="E255" s="16"/>
      <c r="F255" s="14" t="s">
        <v>1995</v>
      </c>
      <c r="G255" s="14" t="s">
        <v>1996</v>
      </c>
      <c r="H255" s="14" t="s">
        <v>1997</v>
      </c>
      <c r="I255" s="15">
        <v>99.97</v>
      </c>
      <c r="J255" s="77">
        <v>4</v>
      </c>
      <c r="K255" s="92"/>
    </row>
    <row r="256" spans="1:11" ht="13" x14ac:dyDescent="0.15">
      <c r="A256" s="14" t="s">
        <v>2131</v>
      </c>
      <c r="B256" s="14" t="s">
        <v>1998</v>
      </c>
      <c r="C256" s="14" t="s">
        <v>1999</v>
      </c>
      <c r="D256" s="16">
        <v>45887</v>
      </c>
      <c r="E256" s="16"/>
      <c r="F256" s="14" t="s">
        <v>2000</v>
      </c>
      <c r="G256" s="14" t="s">
        <v>1542</v>
      </c>
      <c r="H256" s="14" t="s">
        <v>1773</v>
      </c>
      <c r="I256" s="15">
        <v>106.48</v>
      </c>
      <c r="J256" s="77">
        <v>4</v>
      </c>
      <c r="K256" s="92"/>
    </row>
    <row r="257" spans="1:11" ht="13" x14ac:dyDescent="0.15">
      <c r="A257" s="14" t="s">
        <v>2131</v>
      </c>
      <c r="B257" s="14" t="s">
        <v>2001</v>
      </c>
      <c r="C257" s="14" t="s">
        <v>2002</v>
      </c>
      <c r="D257" s="16">
        <v>45890</v>
      </c>
      <c r="E257" s="16"/>
      <c r="F257" s="14" t="s">
        <v>2003</v>
      </c>
      <c r="G257" s="14" t="s">
        <v>2004</v>
      </c>
      <c r="H257" s="14" t="s">
        <v>2005</v>
      </c>
      <c r="I257" s="15">
        <v>1080</v>
      </c>
      <c r="J257" s="77">
        <v>3</v>
      </c>
      <c r="K257" s="92"/>
    </row>
    <row r="258" spans="1:11" ht="13" x14ac:dyDescent="0.15">
      <c r="A258" s="14" t="s">
        <v>2131</v>
      </c>
      <c r="B258" s="14" t="s">
        <v>2006</v>
      </c>
      <c r="C258" s="14" t="s">
        <v>2007</v>
      </c>
      <c r="D258" s="16">
        <v>45890</v>
      </c>
      <c r="E258" s="16"/>
      <c r="F258" s="14" t="s">
        <v>1984</v>
      </c>
      <c r="G258" s="14" t="s">
        <v>1985</v>
      </c>
      <c r="H258" s="14" t="s">
        <v>2008</v>
      </c>
      <c r="I258" s="15">
        <v>10176</v>
      </c>
      <c r="J258" s="77">
        <v>3</v>
      </c>
      <c r="K258" s="92"/>
    </row>
    <row r="259" spans="1:11" ht="13" x14ac:dyDescent="0.15">
      <c r="A259" s="14" t="s">
        <v>2131</v>
      </c>
      <c r="B259" s="14" t="s">
        <v>2009</v>
      </c>
      <c r="C259" s="14" t="s">
        <v>2010</v>
      </c>
      <c r="D259" s="16">
        <v>45895</v>
      </c>
      <c r="E259" s="16"/>
      <c r="F259" s="14" t="s">
        <v>2011</v>
      </c>
      <c r="G259" s="14" t="s">
        <v>1667</v>
      </c>
      <c r="H259" s="14" t="s">
        <v>1668</v>
      </c>
      <c r="I259" s="15">
        <v>258.3</v>
      </c>
      <c r="J259" s="77">
        <v>4</v>
      </c>
      <c r="K259" s="92"/>
    </row>
    <row r="260" spans="1:11" ht="13" x14ac:dyDescent="0.15">
      <c r="A260" s="14" t="s">
        <v>2131</v>
      </c>
      <c r="B260" s="14"/>
      <c r="C260" s="14" t="s">
        <v>1624</v>
      </c>
      <c r="D260" s="16">
        <v>45899</v>
      </c>
      <c r="E260" s="16"/>
      <c r="F260" s="14" t="s">
        <v>1625</v>
      </c>
      <c r="G260" s="14" t="s">
        <v>1626</v>
      </c>
      <c r="H260" s="14" t="s">
        <v>1627</v>
      </c>
      <c r="I260" s="15">
        <v>28.9</v>
      </c>
      <c r="J260" s="77">
        <v>4</v>
      </c>
      <c r="K260" s="92"/>
    </row>
    <row r="261" spans="1:11" ht="48" x14ac:dyDescent="0.15">
      <c r="A261" s="14" t="s">
        <v>2131</v>
      </c>
      <c r="B261" s="14" t="s">
        <v>2012</v>
      </c>
      <c r="C261" s="14" t="s">
        <v>1988</v>
      </c>
      <c r="D261" s="16">
        <v>45901</v>
      </c>
      <c r="E261" s="16"/>
      <c r="F261" s="14" t="s">
        <v>2013</v>
      </c>
      <c r="G261" s="14"/>
      <c r="H261" s="14" t="s">
        <v>1524</v>
      </c>
      <c r="I261" s="15">
        <v>2170.7800000000002</v>
      </c>
      <c r="J261" s="77">
        <v>4</v>
      </c>
      <c r="K261" s="92"/>
    </row>
    <row r="262" spans="1:11" ht="13" x14ac:dyDescent="0.15">
      <c r="A262" s="14" t="s">
        <v>2131</v>
      </c>
      <c r="B262" s="14" t="s">
        <v>2014</v>
      </c>
      <c r="C262" s="14" t="s">
        <v>2015</v>
      </c>
      <c r="D262" s="16">
        <v>45902</v>
      </c>
      <c r="E262" s="16"/>
      <c r="F262" s="14" t="s">
        <v>2138</v>
      </c>
      <c r="G262" s="14" t="s">
        <v>1643</v>
      </c>
      <c r="H262" s="14" t="s">
        <v>1644</v>
      </c>
      <c r="I262" s="15">
        <v>1000</v>
      </c>
      <c r="J262" s="77">
        <v>3</v>
      </c>
      <c r="K262" s="92"/>
    </row>
    <row r="263" spans="1:11" ht="24" x14ac:dyDescent="0.15">
      <c r="A263" s="14" t="s">
        <v>2131</v>
      </c>
      <c r="B263" s="14" t="s">
        <v>2016</v>
      </c>
      <c r="C263" s="14" t="s">
        <v>2017</v>
      </c>
      <c r="D263" s="16">
        <v>45902</v>
      </c>
      <c r="E263" s="16"/>
      <c r="F263" s="14" t="s">
        <v>2018</v>
      </c>
      <c r="G263" s="14" t="s">
        <v>2019</v>
      </c>
      <c r="H263" s="14" t="s">
        <v>2020</v>
      </c>
      <c r="I263" s="15">
        <v>2020</v>
      </c>
      <c r="J263" s="77">
        <v>3</v>
      </c>
      <c r="K263" s="92"/>
    </row>
    <row r="264" spans="1:11" ht="24" x14ac:dyDescent="0.15">
      <c r="A264" s="14" t="s">
        <v>2131</v>
      </c>
      <c r="B264" s="14" t="s">
        <v>2021</v>
      </c>
      <c r="C264" s="14" t="s">
        <v>2022</v>
      </c>
      <c r="D264" s="16">
        <v>45904</v>
      </c>
      <c r="E264" s="16"/>
      <c r="F264" s="14" t="s">
        <v>2137</v>
      </c>
      <c r="G264" s="14" t="s">
        <v>1630</v>
      </c>
      <c r="H264" s="14" t="s">
        <v>1631</v>
      </c>
      <c r="I264" s="15">
        <v>750</v>
      </c>
      <c r="J264" s="77">
        <v>2</v>
      </c>
      <c r="K264" s="92"/>
    </row>
    <row r="265" spans="1:11" ht="24" x14ac:dyDescent="0.15">
      <c r="A265" s="14" t="s">
        <v>2131</v>
      </c>
      <c r="B265" s="14" t="s">
        <v>2023</v>
      </c>
      <c r="C265" s="14"/>
      <c r="D265" s="16">
        <v>45904</v>
      </c>
      <c r="E265" s="16"/>
      <c r="F265" s="14" t="s">
        <v>2024</v>
      </c>
      <c r="G265" s="14"/>
      <c r="H265" s="14" t="s">
        <v>2025</v>
      </c>
      <c r="I265" s="15">
        <v>700</v>
      </c>
      <c r="J265" s="77">
        <v>3</v>
      </c>
      <c r="K265" s="92"/>
    </row>
    <row r="266" spans="1:11" ht="48" x14ac:dyDescent="0.15">
      <c r="A266" s="14" t="s">
        <v>2131</v>
      </c>
      <c r="B266" s="14" t="s">
        <v>2026</v>
      </c>
      <c r="C266" s="14" t="s">
        <v>2027</v>
      </c>
      <c r="D266" s="16">
        <v>45904</v>
      </c>
      <c r="E266" s="16"/>
      <c r="F266" s="14" t="s">
        <v>2154</v>
      </c>
      <c r="G266" s="14" t="s">
        <v>1639</v>
      </c>
      <c r="H266" s="14" t="s">
        <v>1640</v>
      </c>
      <c r="I266" s="15">
        <v>1000</v>
      </c>
      <c r="J266" s="77">
        <v>5</v>
      </c>
      <c r="K266" s="92"/>
    </row>
    <row r="267" spans="1:11" ht="13" x14ac:dyDescent="0.15">
      <c r="A267" s="14" t="s">
        <v>2131</v>
      </c>
      <c r="B267" s="14" t="s">
        <v>2028</v>
      </c>
      <c r="C267" s="14" t="s">
        <v>2029</v>
      </c>
      <c r="D267" s="16">
        <v>45815</v>
      </c>
      <c r="E267" s="16">
        <v>45904</v>
      </c>
      <c r="F267" s="14" t="s">
        <v>2030</v>
      </c>
      <c r="G267" s="14" t="s">
        <v>2031</v>
      </c>
      <c r="H267" s="14" t="s">
        <v>2032</v>
      </c>
      <c r="I267" s="15">
        <v>600</v>
      </c>
      <c r="J267" s="77">
        <v>2</v>
      </c>
      <c r="K267" s="92"/>
    </row>
    <row r="268" spans="1:11" ht="13" x14ac:dyDescent="0.15">
      <c r="A268" s="14" t="s">
        <v>2131</v>
      </c>
      <c r="B268" s="14" t="s">
        <v>2033</v>
      </c>
      <c r="C268" s="14" t="s">
        <v>2034</v>
      </c>
      <c r="D268" s="16">
        <v>45908</v>
      </c>
      <c r="E268" s="16"/>
      <c r="F268" s="14" t="s">
        <v>2035</v>
      </c>
      <c r="G268" s="14" t="s">
        <v>2036</v>
      </c>
      <c r="H268" s="14" t="s">
        <v>2037</v>
      </c>
      <c r="I268" s="15">
        <v>450</v>
      </c>
      <c r="J268" s="77">
        <v>3</v>
      </c>
      <c r="K268" s="92"/>
    </row>
    <row r="269" spans="1:11" ht="13" x14ac:dyDescent="0.15">
      <c r="A269" s="14" t="s">
        <v>2131</v>
      </c>
      <c r="B269" s="14" t="s">
        <v>2038</v>
      </c>
      <c r="C269" s="14" t="s">
        <v>2039</v>
      </c>
      <c r="D269" s="16">
        <v>45908</v>
      </c>
      <c r="E269" s="16"/>
      <c r="F269" s="14" t="s">
        <v>1612</v>
      </c>
      <c r="G269" s="14" t="s">
        <v>1592</v>
      </c>
      <c r="H269" s="14" t="s">
        <v>2040</v>
      </c>
      <c r="I269" s="15">
        <v>112.48</v>
      </c>
      <c r="J269" s="77">
        <v>4</v>
      </c>
      <c r="K269" s="92"/>
    </row>
    <row r="270" spans="1:11" ht="13" x14ac:dyDescent="0.15">
      <c r="A270" s="14" t="s">
        <v>2131</v>
      </c>
      <c r="B270" s="14" t="s">
        <v>2041</v>
      </c>
      <c r="C270" s="14"/>
      <c r="D270" s="16">
        <v>45908</v>
      </c>
      <c r="E270" s="16"/>
      <c r="F270" s="14" t="s">
        <v>2042</v>
      </c>
      <c r="G270" s="14" t="s">
        <v>2043</v>
      </c>
      <c r="H270" s="14" t="s">
        <v>1769</v>
      </c>
      <c r="I270" s="15">
        <v>40</v>
      </c>
      <c r="J270" s="77">
        <v>4</v>
      </c>
      <c r="K270" s="92"/>
    </row>
    <row r="271" spans="1:11" ht="13" x14ac:dyDescent="0.15">
      <c r="A271" s="14" t="s">
        <v>2131</v>
      </c>
      <c r="B271" s="14" t="s">
        <v>2044</v>
      </c>
      <c r="C271" s="14"/>
      <c r="D271" s="16">
        <v>45908</v>
      </c>
      <c r="E271" s="16"/>
      <c r="F271" s="14" t="s">
        <v>2045</v>
      </c>
      <c r="G271" s="14" t="s">
        <v>2046</v>
      </c>
      <c r="H271" s="14" t="s">
        <v>1690</v>
      </c>
      <c r="I271" s="15">
        <v>200</v>
      </c>
      <c r="J271" s="77">
        <v>4</v>
      </c>
      <c r="K271" s="92"/>
    </row>
    <row r="272" spans="1:11" ht="13" x14ac:dyDescent="0.15">
      <c r="A272" s="14" t="s">
        <v>2131</v>
      </c>
      <c r="B272" s="14" t="s">
        <v>2047</v>
      </c>
      <c r="C272" s="14" t="s">
        <v>2048</v>
      </c>
      <c r="D272" s="16">
        <v>45905</v>
      </c>
      <c r="E272" s="16">
        <v>45908</v>
      </c>
      <c r="F272" s="14" t="s">
        <v>1612</v>
      </c>
      <c r="G272" s="14" t="s">
        <v>2049</v>
      </c>
      <c r="H272" s="14" t="s">
        <v>2050</v>
      </c>
      <c r="I272" s="15">
        <v>37.6</v>
      </c>
      <c r="J272" s="77">
        <v>4</v>
      </c>
      <c r="K272" s="92"/>
    </row>
    <row r="273" spans="1:11" ht="13" x14ac:dyDescent="0.15">
      <c r="A273" s="14" t="s">
        <v>2131</v>
      </c>
      <c r="B273" s="14" t="s">
        <v>2051</v>
      </c>
      <c r="C273" s="14"/>
      <c r="D273" s="16">
        <v>45916</v>
      </c>
      <c r="E273" s="16"/>
      <c r="F273" s="14" t="s">
        <v>2052</v>
      </c>
      <c r="G273" s="14"/>
      <c r="H273" s="14" t="s">
        <v>1577</v>
      </c>
      <c r="I273" s="15">
        <v>300</v>
      </c>
      <c r="J273" s="77">
        <v>5</v>
      </c>
      <c r="K273" s="92"/>
    </row>
    <row r="274" spans="1:11" ht="24" x14ac:dyDescent="0.15">
      <c r="A274" s="14" t="s">
        <v>2131</v>
      </c>
      <c r="B274" s="14" t="s">
        <v>2053</v>
      </c>
      <c r="C274" s="14" t="s">
        <v>2054</v>
      </c>
      <c r="D274" s="16">
        <v>45916</v>
      </c>
      <c r="E274" s="16"/>
      <c r="F274" s="14" t="s">
        <v>2055</v>
      </c>
      <c r="G274" s="14" t="s">
        <v>2056</v>
      </c>
      <c r="H274" s="14" t="s">
        <v>2057</v>
      </c>
      <c r="I274" s="15">
        <v>58</v>
      </c>
      <c r="J274" s="77">
        <v>4</v>
      </c>
      <c r="K274" s="92"/>
    </row>
    <row r="275" spans="1:11" ht="13" x14ac:dyDescent="0.15">
      <c r="A275" s="14" t="s">
        <v>2131</v>
      </c>
      <c r="B275" s="14" t="s">
        <v>2058</v>
      </c>
      <c r="C275" s="14"/>
      <c r="D275" s="16">
        <v>45908</v>
      </c>
      <c r="E275" s="16"/>
      <c r="F275" s="14" t="s">
        <v>2059</v>
      </c>
      <c r="G275" s="14"/>
      <c r="H275" s="14" t="s">
        <v>2060</v>
      </c>
      <c r="I275" s="15">
        <v>1724.75</v>
      </c>
      <c r="J275" s="77">
        <v>3</v>
      </c>
      <c r="K275" s="92"/>
    </row>
    <row r="276" spans="1:11" ht="13" x14ac:dyDescent="0.15">
      <c r="A276" s="14" t="s">
        <v>2131</v>
      </c>
      <c r="B276" s="14" t="s">
        <v>2061</v>
      </c>
      <c r="C276" s="14" t="s">
        <v>2062</v>
      </c>
      <c r="D276" s="16">
        <v>45917</v>
      </c>
      <c r="E276" s="16"/>
      <c r="F276" s="14" t="s">
        <v>2035</v>
      </c>
      <c r="G276" s="14" t="s">
        <v>2036</v>
      </c>
      <c r="H276" s="14" t="s">
        <v>2037</v>
      </c>
      <c r="I276" s="15">
        <v>119</v>
      </c>
      <c r="J276" s="77">
        <v>3</v>
      </c>
      <c r="K276" s="92"/>
    </row>
    <row r="277" spans="1:11" ht="13" x14ac:dyDescent="0.15">
      <c r="A277" s="14" t="s">
        <v>2131</v>
      </c>
      <c r="B277" s="14" t="s">
        <v>2063</v>
      </c>
      <c r="C277" s="14" t="s">
        <v>2064</v>
      </c>
      <c r="D277" s="16">
        <v>45913</v>
      </c>
      <c r="E277" s="16">
        <v>45922</v>
      </c>
      <c r="F277" s="14" t="s">
        <v>2065</v>
      </c>
      <c r="G277" s="14" t="s">
        <v>2066</v>
      </c>
      <c r="H277" s="14" t="s">
        <v>2067</v>
      </c>
      <c r="I277" s="15">
        <v>1000</v>
      </c>
      <c r="J277" s="77">
        <v>2</v>
      </c>
      <c r="K277" s="92"/>
    </row>
    <row r="278" spans="1:11" ht="24" x14ac:dyDescent="0.15">
      <c r="A278" s="14" t="s">
        <v>2131</v>
      </c>
      <c r="B278" s="14" t="s">
        <v>2068</v>
      </c>
      <c r="C278" s="14" t="s">
        <v>2069</v>
      </c>
      <c r="D278" s="16">
        <v>45923</v>
      </c>
      <c r="E278" s="16"/>
      <c r="F278" s="14" t="s">
        <v>2070</v>
      </c>
      <c r="G278" s="14" t="s">
        <v>2071</v>
      </c>
      <c r="H278" s="14" t="s">
        <v>2072</v>
      </c>
      <c r="I278" s="15">
        <v>11800</v>
      </c>
      <c r="J278" s="77">
        <v>3</v>
      </c>
      <c r="K278" s="92"/>
    </row>
    <row r="279" spans="1:11" ht="36" x14ac:dyDescent="0.15">
      <c r="A279" s="14" t="s">
        <v>2131</v>
      </c>
      <c r="B279" s="14" t="s">
        <v>2073</v>
      </c>
      <c r="C279" s="14"/>
      <c r="D279" s="16">
        <v>45924</v>
      </c>
      <c r="E279" s="16"/>
      <c r="F279" s="14" t="s">
        <v>2074</v>
      </c>
      <c r="G279" s="14"/>
      <c r="H279" s="14" t="s">
        <v>2075</v>
      </c>
      <c r="I279" s="15">
        <v>963.63</v>
      </c>
      <c r="J279" s="77">
        <v>5</v>
      </c>
      <c r="K279" s="92"/>
    </row>
    <row r="280" spans="1:11" ht="48" x14ac:dyDescent="0.15">
      <c r="A280" s="14" t="s">
        <v>2131</v>
      </c>
      <c r="B280" s="14" t="s">
        <v>2076</v>
      </c>
      <c r="C280" s="14"/>
      <c r="D280" s="16">
        <v>45925</v>
      </c>
      <c r="E280" s="16"/>
      <c r="F280" s="14" t="s">
        <v>2077</v>
      </c>
      <c r="G280" s="14"/>
      <c r="H280" s="14" t="s">
        <v>2078</v>
      </c>
      <c r="I280" s="15">
        <v>949.15</v>
      </c>
      <c r="J280" s="77">
        <v>5</v>
      </c>
      <c r="K280" s="92"/>
    </row>
    <row r="281" spans="1:11" ht="13" x14ac:dyDescent="0.15">
      <c r="A281" s="14" t="s">
        <v>2131</v>
      </c>
      <c r="B281" s="14" t="s">
        <v>2079</v>
      </c>
      <c r="C281" s="14" t="s">
        <v>2080</v>
      </c>
      <c r="D281" s="16">
        <v>45926</v>
      </c>
      <c r="E281" s="16"/>
      <c r="F281" s="14" t="s">
        <v>2081</v>
      </c>
      <c r="G281" s="14" t="s">
        <v>1542</v>
      </c>
      <c r="H281" s="14" t="s">
        <v>1773</v>
      </c>
      <c r="I281" s="15">
        <v>1639</v>
      </c>
      <c r="J281" s="77">
        <v>4</v>
      </c>
      <c r="K281" s="92"/>
    </row>
    <row r="282" spans="1:11" ht="13" x14ac:dyDescent="0.15">
      <c r="A282" s="14" t="s">
        <v>2131</v>
      </c>
      <c r="B282" s="14" t="s">
        <v>2082</v>
      </c>
      <c r="C282" s="14" t="s">
        <v>2083</v>
      </c>
      <c r="D282" s="16">
        <v>45926</v>
      </c>
      <c r="E282" s="16"/>
      <c r="F282" s="14" t="s">
        <v>2084</v>
      </c>
      <c r="G282" s="14" t="s">
        <v>1667</v>
      </c>
      <c r="H282" s="14" t="s">
        <v>1668</v>
      </c>
      <c r="I282" s="15">
        <v>258.3</v>
      </c>
      <c r="J282" s="77">
        <v>4</v>
      </c>
      <c r="K282" s="92"/>
    </row>
    <row r="283" spans="1:11" ht="13" x14ac:dyDescent="0.15">
      <c r="A283" s="14" t="s">
        <v>2131</v>
      </c>
      <c r="B283" s="14" t="s">
        <v>2085</v>
      </c>
      <c r="C283" s="14" t="s">
        <v>2086</v>
      </c>
      <c r="D283" s="16">
        <v>45929</v>
      </c>
      <c r="E283" s="16"/>
      <c r="F283" s="14" t="s">
        <v>2087</v>
      </c>
      <c r="G283" s="14" t="s">
        <v>2088</v>
      </c>
      <c r="H283" s="14" t="s">
        <v>2089</v>
      </c>
      <c r="I283" s="15">
        <v>3200</v>
      </c>
      <c r="J283" s="77">
        <v>2</v>
      </c>
      <c r="K283" s="92"/>
    </row>
    <row r="284" spans="1:11" ht="36" x14ac:dyDescent="0.15">
      <c r="A284" s="14" t="s">
        <v>2131</v>
      </c>
      <c r="B284" s="14" t="s">
        <v>2090</v>
      </c>
      <c r="C284" s="14"/>
      <c r="D284" s="16">
        <v>45929</v>
      </c>
      <c r="E284" s="16"/>
      <c r="F284" s="14" t="s">
        <v>2091</v>
      </c>
      <c r="G284" s="14"/>
      <c r="H284" s="14" t="s">
        <v>2092</v>
      </c>
      <c r="I284" s="15">
        <v>852.2</v>
      </c>
      <c r="J284" s="77">
        <v>5</v>
      </c>
      <c r="K284" s="92"/>
    </row>
    <row r="285" spans="1:11" ht="36" x14ac:dyDescent="0.15">
      <c r="A285" s="14" t="s">
        <v>2131</v>
      </c>
      <c r="B285" s="14" t="s">
        <v>2093</v>
      </c>
      <c r="C285" s="14"/>
      <c r="D285" s="16">
        <v>45929</v>
      </c>
      <c r="E285" s="16"/>
      <c r="F285" s="14" t="s">
        <v>2094</v>
      </c>
      <c r="G285" s="14"/>
      <c r="H285" s="14" t="s">
        <v>2095</v>
      </c>
      <c r="I285" s="15">
        <v>1004.82</v>
      </c>
      <c r="J285" s="77">
        <v>5</v>
      </c>
      <c r="K285" s="92"/>
    </row>
    <row r="286" spans="1:11" ht="24" x14ac:dyDescent="0.15">
      <c r="A286" s="14" t="s">
        <v>2131</v>
      </c>
      <c r="B286" s="14" t="s">
        <v>2058</v>
      </c>
      <c r="C286" s="14"/>
      <c r="D286" s="16">
        <v>45929</v>
      </c>
      <c r="E286" s="16"/>
      <c r="F286" s="14" t="s">
        <v>2096</v>
      </c>
      <c r="G286" s="14"/>
      <c r="H286" s="14" t="s">
        <v>2097</v>
      </c>
      <c r="I286" s="15">
        <v>2616.4499999999998</v>
      </c>
      <c r="J286" s="77">
        <v>3</v>
      </c>
      <c r="K286" s="92"/>
    </row>
    <row r="287" spans="1:11" ht="13" x14ac:dyDescent="0.15">
      <c r="A287" s="14" t="s">
        <v>2131</v>
      </c>
      <c r="B287" s="14"/>
      <c r="C287" s="14" t="s">
        <v>1624</v>
      </c>
      <c r="D287" s="16">
        <v>45930</v>
      </c>
      <c r="E287" s="16"/>
      <c r="F287" s="14" t="s">
        <v>1625</v>
      </c>
      <c r="G287" s="14" t="s">
        <v>1626</v>
      </c>
      <c r="H287" s="14" t="s">
        <v>1627</v>
      </c>
      <c r="I287" s="15">
        <v>47.1</v>
      </c>
      <c r="J287" s="77">
        <v>4</v>
      </c>
      <c r="K287" s="92"/>
    </row>
    <row r="288" spans="1:11" ht="48" x14ac:dyDescent="0.15">
      <c r="A288" s="14" t="s">
        <v>2131</v>
      </c>
      <c r="B288" s="14" t="s">
        <v>2098</v>
      </c>
      <c r="C288" s="14" t="s">
        <v>2015</v>
      </c>
      <c r="D288" s="16">
        <v>45932</v>
      </c>
      <c r="E288" s="16"/>
      <c r="F288" s="14" t="s">
        <v>2099</v>
      </c>
      <c r="G288" s="14"/>
      <c r="H288" s="14" t="s">
        <v>1524</v>
      </c>
      <c r="I288" s="15">
        <v>2159.89</v>
      </c>
      <c r="J288" s="77">
        <v>4</v>
      </c>
      <c r="K288" s="92"/>
    </row>
    <row r="289" spans="1:11" ht="24" x14ac:dyDescent="0.15">
      <c r="A289" s="14" t="s">
        <v>2131</v>
      </c>
      <c r="B289" s="14" t="s">
        <v>2100</v>
      </c>
      <c r="C289" s="14" t="s">
        <v>2101</v>
      </c>
      <c r="D289" s="16">
        <v>45932</v>
      </c>
      <c r="E289" s="16"/>
      <c r="F289" s="14" t="s">
        <v>2137</v>
      </c>
      <c r="G289" s="14" t="s">
        <v>1630</v>
      </c>
      <c r="H289" s="14" t="s">
        <v>1631</v>
      </c>
      <c r="I289" s="15">
        <v>750</v>
      </c>
      <c r="J289" s="77">
        <v>2</v>
      </c>
      <c r="K289" s="92"/>
    </row>
    <row r="290" spans="1:11" ht="13" x14ac:dyDescent="0.15">
      <c r="A290" s="14" t="s">
        <v>2131</v>
      </c>
      <c r="B290" s="14" t="s">
        <v>2102</v>
      </c>
      <c r="C290" s="14" t="s">
        <v>2103</v>
      </c>
      <c r="D290" s="16">
        <v>45932</v>
      </c>
      <c r="E290" s="16"/>
      <c r="F290" s="14" t="s">
        <v>2138</v>
      </c>
      <c r="G290" s="14" t="s">
        <v>1643</v>
      </c>
      <c r="H290" s="14" t="s">
        <v>1644</v>
      </c>
      <c r="I290" s="15">
        <v>1000</v>
      </c>
      <c r="J290" s="77">
        <v>3</v>
      </c>
      <c r="K290" s="92"/>
    </row>
    <row r="291" spans="1:11" ht="24" x14ac:dyDescent="0.15">
      <c r="A291" s="14" t="s">
        <v>2131</v>
      </c>
      <c r="B291" s="14" t="s">
        <v>2104</v>
      </c>
      <c r="C291" s="14" t="s">
        <v>2105</v>
      </c>
      <c r="D291" s="16">
        <v>45933</v>
      </c>
      <c r="E291" s="16"/>
      <c r="F291" s="14" t="s">
        <v>2106</v>
      </c>
      <c r="G291" s="14" t="s">
        <v>2107</v>
      </c>
      <c r="H291" s="14" t="s">
        <v>2108</v>
      </c>
      <c r="I291" s="15">
        <v>1880</v>
      </c>
      <c r="J291" s="77">
        <v>3</v>
      </c>
      <c r="K291" s="92"/>
    </row>
    <row r="292" spans="1:11" ht="48" x14ac:dyDescent="0.15">
      <c r="A292" s="14" t="s">
        <v>2131</v>
      </c>
      <c r="B292" s="14" t="s">
        <v>2109</v>
      </c>
      <c r="C292" s="14" t="s">
        <v>2110</v>
      </c>
      <c r="D292" s="16">
        <v>45937</v>
      </c>
      <c r="E292" s="16"/>
      <c r="F292" s="14" t="s">
        <v>2154</v>
      </c>
      <c r="G292" s="14" t="s">
        <v>1639</v>
      </c>
      <c r="H292" s="14" t="s">
        <v>1640</v>
      </c>
      <c r="I292" s="15">
        <v>1000</v>
      </c>
      <c r="J292" s="77">
        <v>5</v>
      </c>
      <c r="K292" s="92"/>
    </row>
    <row r="293" spans="1:11" ht="13" x14ac:dyDescent="0.15">
      <c r="A293" s="14" t="s">
        <v>2131</v>
      </c>
      <c r="B293" s="14" t="s">
        <v>2111</v>
      </c>
      <c r="C293" s="14" t="s">
        <v>2112</v>
      </c>
      <c r="D293" s="16">
        <v>45920</v>
      </c>
      <c r="E293" s="16">
        <v>45937</v>
      </c>
      <c r="F293" s="14" t="s">
        <v>2113</v>
      </c>
      <c r="G293" s="14">
        <v>30231825</v>
      </c>
      <c r="H293" s="14" t="s">
        <v>1623</v>
      </c>
      <c r="I293" s="15">
        <v>1000</v>
      </c>
      <c r="J293" s="77">
        <v>2</v>
      </c>
      <c r="K293" s="92"/>
    </row>
    <row r="294" spans="1:11" ht="13" x14ac:dyDescent="0.15">
      <c r="A294" s="14" t="s">
        <v>2131</v>
      </c>
      <c r="B294" s="14" t="s">
        <v>2114</v>
      </c>
      <c r="C294" s="14" t="s">
        <v>2115</v>
      </c>
      <c r="D294" s="16">
        <v>45937</v>
      </c>
      <c r="E294" s="16"/>
      <c r="F294" s="14" t="s">
        <v>2116</v>
      </c>
      <c r="G294" s="14" t="s">
        <v>1716</v>
      </c>
      <c r="H294" s="14" t="s">
        <v>1717</v>
      </c>
      <c r="I294" s="15">
        <v>4061.89</v>
      </c>
      <c r="J294" s="77">
        <v>3</v>
      </c>
      <c r="K294" s="92"/>
    </row>
    <row r="295" spans="1:11" ht="48" x14ac:dyDescent="0.15">
      <c r="A295" s="14" t="s">
        <v>2131</v>
      </c>
      <c r="B295" s="14" t="s">
        <v>2117</v>
      </c>
      <c r="C295" s="14"/>
      <c r="D295" s="16">
        <v>45939</v>
      </c>
      <c r="E295" s="16"/>
      <c r="F295" s="14" t="s">
        <v>2118</v>
      </c>
      <c r="G295" s="14"/>
      <c r="H295" s="14" t="s">
        <v>2119</v>
      </c>
      <c r="I295" s="15">
        <v>2674.35</v>
      </c>
      <c r="J295" s="77">
        <v>5</v>
      </c>
      <c r="K295" s="92"/>
    </row>
    <row r="296" spans="1:11" ht="48" x14ac:dyDescent="0.15">
      <c r="A296" s="14" t="s">
        <v>2131</v>
      </c>
      <c r="B296" s="14" t="s">
        <v>2120</v>
      </c>
      <c r="C296" s="14"/>
      <c r="D296" s="16">
        <v>45939</v>
      </c>
      <c r="E296" s="16"/>
      <c r="F296" s="14" t="s">
        <v>2121</v>
      </c>
      <c r="G296" s="14"/>
      <c r="H296" s="14" t="s">
        <v>2122</v>
      </c>
      <c r="I296" s="15">
        <v>2365.3000000000002</v>
      </c>
      <c r="J296" s="77">
        <v>5</v>
      </c>
      <c r="K296" s="92"/>
    </row>
    <row r="297" spans="1:11" ht="13" x14ac:dyDescent="0.15">
      <c r="A297" s="14" t="s">
        <v>2131</v>
      </c>
      <c r="B297" s="14" t="s">
        <v>2123</v>
      </c>
      <c r="C297" s="14" t="s">
        <v>2124</v>
      </c>
      <c r="D297" s="16">
        <v>45940</v>
      </c>
      <c r="E297" s="16"/>
      <c r="F297" s="14" t="s">
        <v>2125</v>
      </c>
      <c r="G297" s="14" t="s">
        <v>1716</v>
      </c>
      <c r="H297" s="14" t="s">
        <v>1717</v>
      </c>
      <c r="I297" s="15">
        <v>3170</v>
      </c>
      <c r="J297" s="77">
        <v>3</v>
      </c>
      <c r="K297" s="92"/>
    </row>
    <row r="298" spans="1:11" ht="13" x14ac:dyDescent="0.15">
      <c r="A298" s="14" t="s">
        <v>2131</v>
      </c>
      <c r="B298" s="14" t="s">
        <v>2126</v>
      </c>
      <c r="C298" s="14" t="s">
        <v>2127</v>
      </c>
      <c r="D298" s="16">
        <v>45943</v>
      </c>
      <c r="E298" s="16"/>
      <c r="F298" s="14" t="s">
        <v>2128</v>
      </c>
      <c r="G298" s="14" t="s">
        <v>2129</v>
      </c>
      <c r="H298" s="14" t="s">
        <v>2130</v>
      </c>
      <c r="I298" s="15">
        <v>95</v>
      </c>
      <c r="J298" s="77">
        <v>3</v>
      </c>
      <c r="K298" s="92"/>
    </row>
    <row r="299" spans="1:11" ht="13" x14ac:dyDescent="0.15">
      <c r="A299" s="14" t="s">
        <v>2131</v>
      </c>
      <c r="B299" s="14" t="s">
        <v>2139</v>
      </c>
      <c r="C299" s="14" t="s">
        <v>2140</v>
      </c>
      <c r="D299" s="16">
        <v>45944</v>
      </c>
      <c r="E299" s="16"/>
      <c r="F299" s="14" t="s">
        <v>2141</v>
      </c>
      <c r="G299" s="14" t="s">
        <v>2142</v>
      </c>
      <c r="H299" s="14" t="s">
        <v>2143</v>
      </c>
      <c r="I299" s="15">
        <v>165.31</v>
      </c>
      <c r="J299" s="77">
        <v>4</v>
      </c>
      <c r="K299" s="92"/>
    </row>
    <row r="300" spans="1:11" ht="13" x14ac:dyDescent="0.15">
      <c r="A300" s="14" t="s">
        <v>2131</v>
      </c>
      <c r="B300" s="14" t="s">
        <v>2144</v>
      </c>
      <c r="C300" s="14" t="s">
        <v>2145</v>
      </c>
      <c r="D300" s="16">
        <v>45976</v>
      </c>
      <c r="E300" s="16">
        <v>45978</v>
      </c>
      <c r="F300" s="14" t="s">
        <v>2146</v>
      </c>
      <c r="G300" s="14" t="s">
        <v>1752</v>
      </c>
      <c r="H300" s="14" t="s">
        <v>2147</v>
      </c>
      <c r="I300" s="15">
        <v>24.45</v>
      </c>
      <c r="J300" s="77">
        <v>4</v>
      </c>
      <c r="K300" s="92"/>
    </row>
    <row r="301" spans="1:11" ht="13" x14ac:dyDescent="0.15">
      <c r="A301" s="14" t="s">
        <v>2131</v>
      </c>
      <c r="B301" s="14">
        <v>40250164</v>
      </c>
      <c r="C301" s="14" t="s">
        <v>2148</v>
      </c>
      <c r="D301" s="16">
        <v>45978</v>
      </c>
      <c r="E301" s="16"/>
      <c r="F301" s="14" t="s">
        <v>2149</v>
      </c>
      <c r="G301" s="14" t="s">
        <v>2150</v>
      </c>
      <c r="H301" s="14" t="s">
        <v>2151</v>
      </c>
      <c r="I301" s="15">
        <v>97.22</v>
      </c>
      <c r="J301" s="77">
        <v>4</v>
      </c>
      <c r="K301" s="92"/>
    </row>
    <row r="302" spans="1:11" ht="13" x14ac:dyDescent="0.15">
      <c r="A302" s="14" t="s">
        <v>2131</v>
      </c>
      <c r="B302" s="14" t="s">
        <v>2152</v>
      </c>
      <c r="C302" s="14"/>
      <c r="D302" s="16">
        <v>45973</v>
      </c>
      <c r="E302" s="16">
        <v>45978</v>
      </c>
      <c r="F302" s="14" t="s">
        <v>2153</v>
      </c>
      <c r="G302" s="14" t="s">
        <v>1689</v>
      </c>
      <c r="H302" s="14" t="s">
        <v>1690</v>
      </c>
      <c r="I302" s="15">
        <v>50</v>
      </c>
      <c r="J302" s="77">
        <v>4</v>
      </c>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25" right="0.25" top="0.75" bottom="0.75" header="0.3" footer="0.3"/>
  <pageSetup paperSize="9" scale="84"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x14ac:dyDescent="0.1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ht="12" x14ac:dyDescent="0.15">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12" x14ac:dyDescent="0.15">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ht="12" x14ac:dyDescent="0.15">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ht="12" x14ac:dyDescent="0.15">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ht="12" x14ac:dyDescent="0.15">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ht="12" x14ac:dyDescent="0.15">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12" x14ac:dyDescent="0.15">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ht="12" x14ac:dyDescent="0.15">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ht="12" x14ac:dyDescent="0.15">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ht="12" x14ac:dyDescent="0.15">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12" x14ac:dyDescent="0.15">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ht="12" x14ac:dyDescent="0.15">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ht="12" x14ac:dyDescent="0.15">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ht="12" x14ac:dyDescent="0.15">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ht="12" x14ac:dyDescent="0.15">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ht="12" x14ac:dyDescent="0.15">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ht="12" x14ac:dyDescent="0.15">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ht="12" x14ac:dyDescent="0.15">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ht="12" x14ac:dyDescent="0.15">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ht="12" x14ac:dyDescent="0.15">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12" x14ac:dyDescent="0.15">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ht="12" x14ac:dyDescent="0.15">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ht="12" x14ac:dyDescent="0.15">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ht="12" x14ac:dyDescent="0.15">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ht="12" x14ac:dyDescent="0.15">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ht="12" x14ac:dyDescent="0.15">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ht="12" x14ac:dyDescent="0.15">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ht="12" x14ac:dyDescent="0.15">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ht="12" x14ac:dyDescent="0.15">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ht="12" x14ac:dyDescent="0.15">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ht="12" x14ac:dyDescent="0.15">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ht="12" x14ac:dyDescent="0.15">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ht="12" x14ac:dyDescent="0.15">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ht="12" x14ac:dyDescent="0.15">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ht="12" x14ac:dyDescent="0.15">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ht="12" x14ac:dyDescent="0.15">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ht="12" x14ac:dyDescent="0.15">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ht="12" x14ac:dyDescent="0.15">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ht="12" x14ac:dyDescent="0.15">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ht="12" x14ac:dyDescent="0.15">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ht="12" x14ac:dyDescent="0.15">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ht="12" x14ac:dyDescent="0.15">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ht="12" x14ac:dyDescent="0.15">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ht="12" x14ac:dyDescent="0.15">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12" x14ac:dyDescent="0.15">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ht="12" x14ac:dyDescent="0.15">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ht="12" x14ac:dyDescent="0.15">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ht="12" x14ac:dyDescent="0.15">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ht="12" x14ac:dyDescent="0.15">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ht="12" x14ac:dyDescent="0.15">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ht="12" x14ac:dyDescent="0.15">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ht="12" x14ac:dyDescent="0.15">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ht="12" x14ac:dyDescent="0.15">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ht="12" x14ac:dyDescent="0.15">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ht="12" x14ac:dyDescent="0.15">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ht="12" x14ac:dyDescent="0.15">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ht="12" x14ac:dyDescent="0.15">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ht="12" x14ac:dyDescent="0.15">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ht="12" x14ac:dyDescent="0.15">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ht="12" x14ac:dyDescent="0.15">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ht="12" x14ac:dyDescent="0.15">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ht="12" x14ac:dyDescent="0.15">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ht="12" x14ac:dyDescent="0.15">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ht="12" x14ac:dyDescent="0.15">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ht="12" x14ac:dyDescent="0.15">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ht="12" x14ac:dyDescent="0.15">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ht="12" x14ac:dyDescent="0.15">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15">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15">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15">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15">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15">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15">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15">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15">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15">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15">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15">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15">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15">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15">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15">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15">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15">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15">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15">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15">
      <c r="A88" s="203"/>
      <c r="B88" s="287"/>
      <c r="C88" s="287"/>
      <c r="D88" s="287"/>
      <c r="E88" s="287"/>
      <c r="F88" s="287"/>
      <c r="G88" s="287"/>
      <c r="H88" s="287"/>
      <c r="I88" s="287"/>
      <c r="J88" s="287"/>
      <c r="K88" s="287"/>
      <c r="L88" s="288"/>
      <c r="M88" s="287"/>
      <c r="N88" s="287"/>
      <c r="O88" s="287"/>
      <c r="P88" s="287"/>
      <c r="R88" s="276">
        <f t="shared" si="2"/>
        <v>0</v>
      </c>
    </row>
    <row r="89" spans="1:18" x14ac:dyDescent="0.15">
      <c r="A89" s="203"/>
      <c r="B89" s="287"/>
      <c r="C89" s="287"/>
      <c r="D89" s="287"/>
      <c r="E89" s="287"/>
      <c r="F89" s="287"/>
      <c r="G89" s="287"/>
      <c r="H89" s="287"/>
      <c r="I89" s="287"/>
      <c r="J89" s="287"/>
      <c r="K89" s="287"/>
      <c r="L89" s="288"/>
      <c r="M89" s="287"/>
      <c r="N89" s="287"/>
      <c r="O89" s="287"/>
      <c r="P89" s="287"/>
      <c r="R89" s="276">
        <f t="shared" si="2"/>
        <v>0</v>
      </c>
    </row>
    <row r="90" spans="1:18" x14ac:dyDescent="0.15">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15">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15">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15">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15">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15">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ht="12" x14ac:dyDescent="0.15">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ht="12" x14ac:dyDescent="0.15">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ht="12" x14ac:dyDescent="0.15">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ht="12" x14ac:dyDescent="0.15">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ht="12" x14ac:dyDescent="0.15">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15">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15">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ht="12" x14ac:dyDescent="0.15">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15">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ht="12" x14ac:dyDescent="0.15">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15">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ht="12" x14ac:dyDescent="0.15">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ht="12" x14ac:dyDescent="0.15">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15">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15">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15">
      <c r="A22" s="198" t="s">
        <v>579</v>
      </c>
      <c r="B22" s="204" t="str">
        <f>VLOOKUP(A22,Adr!A:B,2,FALSE)</f>
        <v>Slovenská gymnastická federácia</v>
      </c>
      <c r="C22" s="185" t="s">
        <v>1491</v>
      </c>
      <c r="D22" s="289">
        <v>44000</v>
      </c>
      <c r="E22" s="173">
        <v>0</v>
      </c>
      <c r="F22" s="166" t="s">
        <v>338</v>
      </c>
      <c r="G22" s="169" t="s">
        <v>319</v>
      </c>
      <c r="H22" s="169" t="s">
        <v>1490</v>
      </c>
      <c r="I22" s="192" t="str">
        <f t="shared" ref="I22:I84" si="5">A22&amp;F22</f>
        <v>00688321a</v>
      </c>
      <c r="J22" s="167" t="str">
        <f t="shared" ref="J22:J84" si="6">A22&amp;G22</f>
        <v>00688321026 02</v>
      </c>
      <c r="K22" s="5" t="s">
        <v>1096</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15">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ht="12" x14ac:dyDescent="0.15">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15">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15">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15">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15">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15">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15">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ht="12" x14ac:dyDescent="0.15">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15">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15">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15">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15">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15">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15">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15">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15">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15">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15">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15">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15">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15">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15">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15">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ht="12" x14ac:dyDescent="0.15">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15">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ht="12" x14ac:dyDescent="0.15">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15">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ht="12" x14ac:dyDescent="0.15">
      <c r="A51" s="198" t="s">
        <v>777</v>
      </c>
      <c r="B51" s="204" t="str">
        <f>VLOOKUP(A51,Adr!A:B,2,FALSE)</f>
        <v>SLOVENSKÝ STRELECKÝ ZVÄZ</v>
      </c>
      <c r="C51" s="196" t="s">
        <v>1149</v>
      </c>
      <c r="D51" s="289">
        <v>465216</v>
      </c>
      <c r="E51" s="173">
        <v>0</v>
      </c>
      <c r="F51" s="166" t="s">
        <v>338</v>
      </c>
      <c r="G51" s="169" t="s">
        <v>319</v>
      </c>
      <c r="H51" s="169" t="s">
        <v>1058</v>
      </c>
      <c r="I51" s="192" t="str">
        <f t="shared" si="5"/>
        <v>00603341a</v>
      </c>
      <c r="J51" s="167" t="str">
        <f t="shared" si="6"/>
        <v>00603341026 02</v>
      </c>
      <c r="K51" s="5" t="s">
        <v>1150</v>
      </c>
      <c r="L51" s="167" t="str">
        <f t="shared" si="7"/>
        <v>00603341026 02B</v>
      </c>
      <c r="M51" s="5" t="str">
        <f t="shared" si="8"/>
        <v>SLOVENSKÝ STRELECKÝ ZVÄZaBstreľba - bežné transfery</v>
      </c>
      <c r="N51" s="3" t="str">
        <f t="shared" si="9"/>
        <v>00603341aB</v>
      </c>
    </row>
    <row r="52" spans="1:14" ht="12" x14ac:dyDescent="0.15">
      <c r="A52" s="198" t="s">
        <v>777</v>
      </c>
      <c r="B52" s="204" t="str">
        <f>VLOOKUP(A52,Adr!A:B,2,FALSE)</f>
        <v>SLOVENSKÝ STRELECKÝ ZVÄZ</v>
      </c>
      <c r="C52" s="196" t="s">
        <v>1494</v>
      </c>
      <c r="D52" s="289">
        <v>10000</v>
      </c>
      <c r="E52" s="230">
        <v>0</v>
      </c>
      <c r="F52" s="166" t="s">
        <v>338</v>
      </c>
      <c r="G52" s="169" t="s">
        <v>319</v>
      </c>
      <c r="H52" s="169" t="s">
        <v>1490</v>
      </c>
      <c r="I52" s="192" t="str">
        <f t="shared" si="5"/>
        <v>00603341a</v>
      </c>
      <c r="J52" s="167" t="str">
        <f t="shared" si="6"/>
        <v>00603341026 02</v>
      </c>
      <c r="K52" s="5" t="s">
        <v>1150</v>
      </c>
      <c r="L52" s="167" t="str">
        <f t="shared" si="7"/>
        <v>00603341026 02K</v>
      </c>
      <c r="M52" s="5" t="str">
        <f t="shared" si="8"/>
        <v>SLOVENSKÝ STRELECKÝ ZVÄZaKstreľba - kapitálové transfery</v>
      </c>
      <c r="N52" s="3" t="str">
        <f t="shared" si="9"/>
        <v>00603341aK</v>
      </c>
    </row>
    <row r="53" spans="1:14" x14ac:dyDescent="0.15">
      <c r="A53" s="198" t="s">
        <v>786</v>
      </c>
      <c r="B53" s="204" t="str">
        <f>VLOOKUP(A53,Adr!A:B,2,FALSE)</f>
        <v>Slovenský šachový zväz</v>
      </c>
      <c r="C53" s="169" t="s">
        <v>1151</v>
      </c>
      <c r="D53" s="290">
        <v>285166</v>
      </c>
      <c r="E53" s="173">
        <v>0</v>
      </c>
      <c r="F53" s="166" t="s">
        <v>338</v>
      </c>
      <c r="G53" s="169" t="s">
        <v>319</v>
      </c>
      <c r="H53" s="169" t="s">
        <v>1058</v>
      </c>
      <c r="I53" s="192" t="str">
        <f t="shared" si="5"/>
        <v>17310571a</v>
      </c>
      <c r="J53" s="167" t="str">
        <f t="shared" si="6"/>
        <v>17310571026 02</v>
      </c>
      <c r="K53" s="5" t="s">
        <v>1152</v>
      </c>
      <c r="L53" s="167" t="str">
        <f t="shared" si="7"/>
        <v>17310571026 02B</v>
      </c>
      <c r="M53" s="5" t="str">
        <f t="shared" si="8"/>
        <v>Slovenský šachový zväzaBšach - bežné transfery</v>
      </c>
      <c r="N53" s="3" t="str">
        <f t="shared" si="9"/>
        <v>17310571aB</v>
      </c>
    </row>
    <row r="54" spans="1:14" ht="12" x14ac:dyDescent="0.15">
      <c r="A54" s="166" t="s">
        <v>796</v>
      </c>
      <c r="B54" s="204" t="str">
        <f>VLOOKUP(A54,Adr!A:B,2,FALSE)</f>
        <v>Slovenský šermiarsky zväz</v>
      </c>
      <c r="C54" s="196" t="s">
        <v>1153</v>
      </c>
      <c r="D54" s="291">
        <v>73400</v>
      </c>
      <c r="E54" s="230">
        <v>0</v>
      </c>
      <c r="F54" s="166" t="s">
        <v>338</v>
      </c>
      <c r="G54" s="169" t="s">
        <v>319</v>
      </c>
      <c r="H54" s="169" t="s">
        <v>1058</v>
      </c>
      <c r="I54" s="192" t="str">
        <f t="shared" si="5"/>
        <v>30806437a</v>
      </c>
      <c r="J54" s="167" t="str">
        <f t="shared" si="6"/>
        <v>30806437026 02</v>
      </c>
      <c r="K54" s="5" t="s">
        <v>1154</v>
      </c>
      <c r="L54" s="167" t="str">
        <f t="shared" si="7"/>
        <v>30806437026 02B</v>
      </c>
      <c r="M54" s="5" t="str">
        <f t="shared" si="8"/>
        <v>Slovenský šermiarsky zväzaBšerm - bežné transfery</v>
      </c>
      <c r="N54" s="3" t="str">
        <f t="shared" si="9"/>
        <v>30806437aB</v>
      </c>
    </row>
    <row r="55" spans="1:14" x14ac:dyDescent="0.15">
      <c r="A55" s="202" t="s">
        <v>804</v>
      </c>
      <c r="B55" s="204" t="str">
        <f>VLOOKUP(A55,Adr!A:B,2,FALSE)</f>
        <v>Slovenský tenisový zväz</v>
      </c>
      <c r="C55" s="185" t="s">
        <v>1155</v>
      </c>
      <c r="D55" s="289">
        <v>2366098</v>
      </c>
      <c r="E55" s="173">
        <v>0</v>
      </c>
      <c r="F55" s="166" t="s">
        <v>338</v>
      </c>
      <c r="G55" s="169" t="s">
        <v>319</v>
      </c>
      <c r="H55" s="169" t="s">
        <v>1058</v>
      </c>
      <c r="I55" s="192" t="str">
        <f t="shared" si="5"/>
        <v>30811384a</v>
      </c>
      <c r="J55" s="167" t="str">
        <f t="shared" si="6"/>
        <v>30811384026 02</v>
      </c>
      <c r="K55" s="5" t="s">
        <v>1156</v>
      </c>
      <c r="L55" s="167" t="str">
        <f t="shared" si="7"/>
        <v>30811384026 02B</v>
      </c>
      <c r="M55" s="5" t="str">
        <f t="shared" si="8"/>
        <v>Slovenský tenisový zväzaBtenis - bežné transfery</v>
      </c>
      <c r="N55" s="3" t="str">
        <f t="shared" si="9"/>
        <v>30811384aB</v>
      </c>
    </row>
    <row r="56" spans="1:14" x14ac:dyDescent="0.15">
      <c r="A56" s="178" t="s">
        <v>812</v>
      </c>
      <c r="B56" s="204" t="str">
        <f>VLOOKUP(A56,Adr!A:B,2,FALSE)</f>
        <v>Slovenský veslársky zväz</v>
      </c>
      <c r="C56" s="185" t="s">
        <v>1157</v>
      </c>
      <c r="D56" s="289">
        <v>35552</v>
      </c>
      <c r="E56" s="230">
        <v>0</v>
      </c>
      <c r="F56" s="166" t="s">
        <v>338</v>
      </c>
      <c r="G56" s="169" t="s">
        <v>319</v>
      </c>
      <c r="H56" s="169" t="s">
        <v>1058</v>
      </c>
      <c r="I56" s="192" t="str">
        <f t="shared" si="5"/>
        <v>00688304a</v>
      </c>
      <c r="J56" s="167" t="str">
        <f t="shared" si="6"/>
        <v>00688304026 02</v>
      </c>
      <c r="K56" s="5" t="s">
        <v>1158</v>
      </c>
      <c r="L56" s="167" t="str">
        <f t="shared" si="7"/>
        <v>00688304026 02B</v>
      </c>
      <c r="M56" s="5" t="str">
        <f t="shared" si="8"/>
        <v>Slovenský veslársky zväzaBveslovanie - bežné transfery</v>
      </c>
      <c r="N56" s="3" t="str">
        <f t="shared" si="9"/>
        <v>00688304aB</v>
      </c>
    </row>
    <row r="57" spans="1:14" x14ac:dyDescent="0.15">
      <c r="A57" s="198" t="s">
        <v>821</v>
      </c>
      <c r="B57" s="204" t="str">
        <f>VLOOKUP(A57,Adr!A:B,2,FALSE)</f>
        <v>SLOVENSKÝ ZÁPASNÍCKY ZVÄZ</v>
      </c>
      <c r="C57" s="169" t="s">
        <v>1159</v>
      </c>
      <c r="D57" s="291">
        <v>173268</v>
      </c>
      <c r="E57" s="173">
        <v>0</v>
      </c>
      <c r="F57" s="166" t="s">
        <v>338</v>
      </c>
      <c r="G57" s="169" t="s">
        <v>319</v>
      </c>
      <c r="H57" s="169" t="s">
        <v>1058</v>
      </c>
      <c r="I57" s="192" t="str">
        <f t="shared" si="5"/>
        <v>31791981a</v>
      </c>
      <c r="J57" s="167" t="str">
        <f t="shared" si="6"/>
        <v>31791981026 02</v>
      </c>
      <c r="K57" s="5" t="s">
        <v>1160</v>
      </c>
      <c r="L57" s="167" t="str">
        <f t="shared" si="7"/>
        <v>31791981026 02B</v>
      </c>
      <c r="M57" s="5" t="str">
        <f t="shared" si="8"/>
        <v>SLOVENSKÝ ZÁPASNÍCKY ZVÄZaBzápasenie - bežné transfery</v>
      </c>
      <c r="N57" s="3" t="str">
        <f t="shared" si="9"/>
        <v>31791981aB</v>
      </c>
    </row>
    <row r="58" spans="1:14" x14ac:dyDescent="0.15">
      <c r="A58" s="198" t="s">
        <v>828</v>
      </c>
      <c r="B58" s="204" t="str">
        <f>VLOOKUP(A58,Adr!A:B,2,FALSE)</f>
        <v>Slovenský zväz bedmintonu</v>
      </c>
      <c r="C58" s="185" t="s">
        <v>1161</v>
      </c>
      <c r="D58" s="290">
        <v>239696</v>
      </c>
      <c r="E58" s="230">
        <v>0</v>
      </c>
      <c r="F58" s="166" t="s">
        <v>338</v>
      </c>
      <c r="G58" s="169" t="s">
        <v>319</v>
      </c>
      <c r="H58" s="169" t="s">
        <v>1058</v>
      </c>
      <c r="I58" s="192" t="str">
        <f t="shared" si="5"/>
        <v>30811546a</v>
      </c>
      <c r="J58" s="167" t="str">
        <f t="shared" si="6"/>
        <v>30811546026 02</v>
      </c>
      <c r="K58" s="5" t="s">
        <v>1162</v>
      </c>
      <c r="L58" s="167" t="str">
        <f t="shared" si="7"/>
        <v>30811546026 02B</v>
      </c>
      <c r="M58" s="5" t="str">
        <f t="shared" si="8"/>
        <v>Slovenský zväz bedmintonuaBbedminton - bežné transfery</v>
      </c>
      <c r="N58" s="3" t="str">
        <f t="shared" si="9"/>
        <v>30811546aB</v>
      </c>
    </row>
    <row r="59" spans="1:14" x14ac:dyDescent="0.15">
      <c r="A59" s="182" t="s">
        <v>837</v>
      </c>
      <c r="B59" s="204" t="str">
        <f>VLOOKUP(A59,Adr!A:B,2,FALSE)</f>
        <v>Slovenský zväz biatlonu</v>
      </c>
      <c r="C59" s="185" t="s">
        <v>1163</v>
      </c>
      <c r="D59" s="289">
        <v>246030</v>
      </c>
      <c r="E59" s="173">
        <v>0</v>
      </c>
      <c r="F59" s="166" t="s">
        <v>338</v>
      </c>
      <c r="G59" s="169" t="s">
        <v>319</v>
      </c>
      <c r="H59" s="169" t="s">
        <v>1058</v>
      </c>
      <c r="I59" s="192" t="str">
        <f t="shared" si="5"/>
        <v>35656743a</v>
      </c>
      <c r="J59" s="167" t="str">
        <f t="shared" si="6"/>
        <v>35656743026 02</v>
      </c>
      <c r="K59" s="5" t="s">
        <v>1164</v>
      </c>
      <c r="L59" s="167" t="str">
        <f t="shared" si="7"/>
        <v>35656743026 02B</v>
      </c>
      <c r="M59" s="5" t="str">
        <f t="shared" si="8"/>
        <v>Slovenský zväz biatlonuaBbiatlon - bežné transfery</v>
      </c>
      <c r="N59" s="3" t="str">
        <f t="shared" si="9"/>
        <v>35656743aB</v>
      </c>
    </row>
    <row r="60" spans="1:14" x14ac:dyDescent="0.15">
      <c r="A60" s="182" t="s">
        <v>837</v>
      </c>
      <c r="B60" s="204" t="str">
        <f>VLOOKUP(A60,Adr!A:B,2,FALSE)</f>
        <v>Slovenský zväz biatlonu</v>
      </c>
      <c r="C60" s="185" t="s">
        <v>1495</v>
      </c>
      <c r="D60" s="289">
        <v>76600</v>
      </c>
      <c r="E60" s="230">
        <v>0</v>
      </c>
      <c r="F60" s="166" t="s">
        <v>338</v>
      </c>
      <c r="G60" s="169" t="s">
        <v>319</v>
      </c>
      <c r="H60" s="169" t="s">
        <v>1490</v>
      </c>
      <c r="I60" s="192" t="str">
        <f t="shared" si="5"/>
        <v>35656743a</v>
      </c>
      <c r="J60" s="167" t="str">
        <f t="shared" si="6"/>
        <v>35656743026 02</v>
      </c>
      <c r="K60" s="5" t="s">
        <v>1164</v>
      </c>
      <c r="L60" s="167" t="str">
        <f t="shared" si="7"/>
        <v>35656743026 02K</v>
      </c>
      <c r="M60" s="5" t="str">
        <f t="shared" si="8"/>
        <v>Slovenský zväz biatlonuaKbiatlon - kapitálové transfery</v>
      </c>
      <c r="N60" s="3" t="str">
        <f t="shared" si="9"/>
        <v>35656743aK</v>
      </c>
    </row>
    <row r="61" spans="1:14" ht="12" x14ac:dyDescent="0.15">
      <c r="A61" s="166" t="s">
        <v>846</v>
      </c>
      <c r="B61" s="204" t="str">
        <f>VLOOKUP(A61,Adr!A:B,2,FALSE)</f>
        <v>Slovenský zväz bobistov</v>
      </c>
      <c r="C61" s="196" t="s">
        <v>1165</v>
      </c>
      <c r="D61" s="289">
        <v>36270</v>
      </c>
      <c r="E61" s="173">
        <v>0</v>
      </c>
      <c r="F61" s="166" t="s">
        <v>338</v>
      </c>
      <c r="G61" s="169" t="s">
        <v>319</v>
      </c>
      <c r="H61" s="169" t="s">
        <v>1058</v>
      </c>
      <c r="I61" s="192" t="str">
        <f t="shared" si="5"/>
        <v>36067580a</v>
      </c>
      <c r="J61" s="167" t="str">
        <f t="shared" si="6"/>
        <v>36067580026 02</v>
      </c>
      <c r="K61" s="5" t="s">
        <v>1166</v>
      </c>
      <c r="L61" s="167" t="str">
        <f t="shared" si="7"/>
        <v>36067580026 02B</v>
      </c>
      <c r="M61" s="5" t="str">
        <f t="shared" si="8"/>
        <v>Slovenský zväz bobistovaBboby a skeleton - bežné transfery</v>
      </c>
      <c r="N61" s="3" t="str">
        <f t="shared" si="9"/>
        <v>36067580aB</v>
      </c>
    </row>
    <row r="62" spans="1:14" x14ac:dyDescent="0.15">
      <c r="A62" s="202" t="s">
        <v>855</v>
      </c>
      <c r="B62" s="204" t="str">
        <f>VLOOKUP(A62,Adr!A:B,2,FALSE)</f>
        <v>Slovenský zväz cyklistiky</v>
      </c>
      <c r="C62" s="185" t="s">
        <v>1167</v>
      </c>
      <c r="D62" s="291">
        <v>1259216</v>
      </c>
      <c r="E62" s="230">
        <v>0</v>
      </c>
      <c r="F62" s="166" t="s">
        <v>338</v>
      </c>
      <c r="G62" s="169" t="s">
        <v>319</v>
      </c>
      <c r="H62" s="169" t="s">
        <v>1058</v>
      </c>
      <c r="I62" s="192" t="str">
        <f t="shared" si="5"/>
        <v>00684112a</v>
      </c>
      <c r="J62" s="167" t="str">
        <f t="shared" si="6"/>
        <v>00684112026 02</v>
      </c>
      <c r="K62" s="5" t="s">
        <v>1168</v>
      </c>
      <c r="L62" s="167" t="str">
        <f t="shared" si="7"/>
        <v>00684112026 02B</v>
      </c>
      <c r="M62" s="5" t="str">
        <f t="shared" si="8"/>
        <v>Slovenský zväz cyklistikyaBcyklistika - bežné transfery</v>
      </c>
      <c r="N62" s="3" t="str">
        <f t="shared" si="9"/>
        <v>00684112aB</v>
      </c>
    </row>
    <row r="63" spans="1:14" x14ac:dyDescent="0.15">
      <c r="A63" s="202" t="s">
        <v>864</v>
      </c>
      <c r="B63" s="204" t="str">
        <f>VLOOKUP(A63,Adr!A:B,2,FALSE)</f>
        <v>Slovenský zväz dráhového golfu</v>
      </c>
      <c r="C63" s="185" t="s">
        <v>1169</v>
      </c>
      <c r="D63" s="291">
        <v>17224</v>
      </c>
      <c r="E63" s="173">
        <v>0</v>
      </c>
      <c r="F63" s="166" t="s">
        <v>338</v>
      </c>
      <c r="G63" s="169" t="s">
        <v>319</v>
      </c>
      <c r="H63" s="169" t="s">
        <v>1058</v>
      </c>
      <c r="I63" s="192" t="str">
        <f t="shared" si="5"/>
        <v>31806431a</v>
      </c>
      <c r="J63" s="167" t="str">
        <f t="shared" si="6"/>
        <v>31806431026 02</v>
      </c>
      <c r="K63" s="5" t="s">
        <v>1170</v>
      </c>
      <c r="L63" s="167" t="str">
        <f t="shared" si="7"/>
        <v>31806431026 02B</v>
      </c>
      <c r="M63" s="5" t="str">
        <f t="shared" si="8"/>
        <v>Slovenský zväz dráhového golfuaBdráhový golf - bežné transfery</v>
      </c>
      <c r="N63" s="3" t="str">
        <f t="shared" si="9"/>
        <v>31806431aB</v>
      </c>
    </row>
    <row r="64" spans="1:14" x14ac:dyDescent="0.15">
      <c r="A64" s="198" t="s">
        <v>871</v>
      </c>
      <c r="B64" s="204" t="str">
        <f>VLOOKUP(A64,Adr!A:B,2,FALSE)</f>
        <v>Slovenský zväz florbalu</v>
      </c>
      <c r="C64" s="169" t="s">
        <v>1171</v>
      </c>
      <c r="D64" s="291">
        <v>463736</v>
      </c>
      <c r="E64" s="230">
        <v>0</v>
      </c>
      <c r="F64" s="166" t="s">
        <v>338</v>
      </c>
      <c r="G64" s="169" t="s">
        <v>319</v>
      </c>
      <c r="H64" s="169" t="s">
        <v>1058</v>
      </c>
      <c r="I64" s="192" t="str">
        <f t="shared" si="5"/>
        <v>31795421a</v>
      </c>
      <c r="J64" s="167" t="str">
        <f t="shared" si="6"/>
        <v>31795421026 02</v>
      </c>
      <c r="K64" s="5" t="s">
        <v>1172</v>
      </c>
      <c r="L64" s="167" t="str">
        <f t="shared" si="7"/>
        <v>31795421026 02B</v>
      </c>
      <c r="M64" s="5" t="str">
        <f t="shared" si="8"/>
        <v>Slovenský zväz florbaluaBflorbal - bežné transfery</v>
      </c>
      <c r="N64" s="3" t="str">
        <f t="shared" si="9"/>
        <v>31795421aB</v>
      </c>
    </row>
    <row r="65" spans="1:14" x14ac:dyDescent="0.15">
      <c r="A65" s="166" t="s">
        <v>878</v>
      </c>
      <c r="B65" s="204" t="str">
        <f>VLOOKUP(A65,Adr!A:B,2,FALSE)</f>
        <v>Slovenský zväz hádzanej</v>
      </c>
      <c r="C65" s="169" t="s">
        <v>1173</v>
      </c>
      <c r="D65" s="290">
        <v>1127740</v>
      </c>
      <c r="E65" s="173">
        <v>0</v>
      </c>
      <c r="F65" s="166" t="s">
        <v>338</v>
      </c>
      <c r="G65" s="169" t="s">
        <v>319</v>
      </c>
      <c r="H65" s="169" t="s">
        <v>1058</v>
      </c>
      <c r="I65" s="192" t="str">
        <f t="shared" si="5"/>
        <v>30774772a</v>
      </c>
      <c r="J65" s="167" t="str">
        <f t="shared" si="6"/>
        <v>30774772026 02</v>
      </c>
      <c r="K65" s="5" t="s">
        <v>1174</v>
      </c>
      <c r="L65" s="167" t="str">
        <f t="shared" si="7"/>
        <v>30774772026 02B</v>
      </c>
      <c r="M65" s="5" t="str">
        <f t="shared" si="8"/>
        <v>Slovenský zväz hádzanejaBhádzaná - bežné transfery</v>
      </c>
      <c r="N65" s="3" t="str">
        <f t="shared" si="9"/>
        <v>30774772aB</v>
      </c>
    </row>
    <row r="66" spans="1:14" x14ac:dyDescent="0.15">
      <c r="A66" s="166" t="s">
        <v>885</v>
      </c>
      <c r="B66" s="204" t="str">
        <f>VLOOKUP(A66,Adr!A:B,2,FALSE)</f>
        <v>Slovenský zväz jachtingu</v>
      </c>
      <c r="C66" s="185" t="s">
        <v>1175</v>
      </c>
      <c r="D66" s="291">
        <v>45922</v>
      </c>
      <c r="E66" s="230">
        <v>0</v>
      </c>
      <c r="F66" s="166" t="s">
        <v>338</v>
      </c>
      <c r="G66" s="169" t="s">
        <v>319</v>
      </c>
      <c r="H66" s="169" t="s">
        <v>1058</v>
      </c>
      <c r="I66" s="192" t="str">
        <f t="shared" si="5"/>
        <v>30793211a</v>
      </c>
      <c r="J66" s="167" t="str">
        <f t="shared" si="6"/>
        <v>30793211026 02</v>
      </c>
      <c r="K66" s="5" t="s">
        <v>1176</v>
      </c>
      <c r="L66" s="167" t="str">
        <f t="shared" si="7"/>
        <v>30793211026 02B</v>
      </c>
      <c r="M66" s="5" t="str">
        <f t="shared" si="8"/>
        <v>Slovenský zväz jachtinguaBjachting - bežné transfery</v>
      </c>
      <c r="N66" s="3" t="str">
        <f t="shared" si="9"/>
        <v>30793211aB</v>
      </c>
    </row>
    <row r="67" spans="1:14" ht="12" x14ac:dyDescent="0.15">
      <c r="A67" s="178" t="s">
        <v>892</v>
      </c>
      <c r="B67" s="204" t="str">
        <f>VLOOKUP(A67,Adr!A:B,2,FALSE)</f>
        <v>Slovenský zväz Judo</v>
      </c>
      <c r="C67" s="196" t="s">
        <v>1177</v>
      </c>
      <c r="D67" s="289">
        <v>129672</v>
      </c>
      <c r="E67" s="173">
        <v>0</v>
      </c>
      <c r="F67" s="166" t="s">
        <v>338</v>
      </c>
      <c r="G67" s="169" t="s">
        <v>319</v>
      </c>
      <c r="H67" s="169" t="s">
        <v>1058</v>
      </c>
      <c r="I67" s="192" t="str">
        <f t="shared" si="5"/>
        <v>17308518a</v>
      </c>
      <c r="J67" s="167" t="str">
        <f t="shared" si="6"/>
        <v>17308518026 02</v>
      </c>
      <c r="K67" s="5" t="s">
        <v>1178</v>
      </c>
      <c r="L67" s="167" t="str">
        <f t="shared" si="7"/>
        <v>17308518026 02B</v>
      </c>
      <c r="M67" s="5" t="str">
        <f t="shared" si="8"/>
        <v>Slovenský zväz JudoaBjudo - bežné transfery</v>
      </c>
      <c r="N67" s="3" t="str">
        <f t="shared" si="9"/>
        <v>17308518aB</v>
      </c>
    </row>
    <row r="68" spans="1:14" ht="12" x14ac:dyDescent="0.15">
      <c r="A68" s="202" t="s">
        <v>899</v>
      </c>
      <c r="B68" s="204" t="str">
        <f>VLOOKUP(A68,Adr!A:B,2,FALSE)</f>
        <v>Slovenský Zväz Karate</v>
      </c>
      <c r="C68" s="196" t="s">
        <v>1179</v>
      </c>
      <c r="D68" s="291">
        <v>480058</v>
      </c>
      <c r="E68" s="230">
        <v>0</v>
      </c>
      <c r="F68" s="166" t="s">
        <v>338</v>
      </c>
      <c r="G68" s="169" t="s">
        <v>319</v>
      </c>
      <c r="H68" s="169" t="s">
        <v>1058</v>
      </c>
      <c r="I68" s="192" t="str">
        <f t="shared" si="5"/>
        <v>30811571a</v>
      </c>
      <c r="J68" s="167" t="str">
        <f t="shared" si="6"/>
        <v>30811571026 02</v>
      </c>
      <c r="K68" s="5" t="s">
        <v>1180</v>
      </c>
      <c r="L68" s="167" t="str">
        <f t="shared" si="7"/>
        <v>30811571026 02B</v>
      </c>
      <c r="M68" s="5" t="str">
        <f t="shared" si="8"/>
        <v>Slovenský Zväz KarateaBkarate - bežné transfery</v>
      </c>
      <c r="N68" s="3" t="str">
        <f t="shared" si="9"/>
        <v>30811571aB</v>
      </c>
    </row>
    <row r="69" spans="1:14" ht="12" x14ac:dyDescent="0.15">
      <c r="A69" s="202" t="s">
        <v>899</v>
      </c>
      <c r="B69" s="204" t="str">
        <f>VLOOKUP(A69,Adr!A:B,2,FALSE)</f>
        <v>Slovenský Zväz Karate</v>
      </c>
      <c r="C69" s="196" t="s">
        <v>1496</v>
      </c>
      <c r="D69" s="291">
        <v>30000</v>
      </c>
      <c r="E69" s="173">
        <v>0</v>
      </c>
      <c r="F69" s="166" t="s">
        <v>338</v>
      </c>
      <c r="G69" s="169" t="s">
        <v>319</v>
      </c>
      <c r="H69" s="169" t="s">
        <v>1490</v>
      </c>
      <c r="I69" s="192" t="str">
        <f t="shared" si="5"/>
        <v>30811571a</v>
      </c>
      <c r="J69" s="167" t="str">
        <f t="shared" si="6"/>
        <v>30811571026 02</v>
      </c>
      <c r="K69" s="5" t="s">
        <v>1180</v>
      </c>
      <c r="L69" s="167" t="str">
        <f t="shared" si="7"/>
        <v>30811571026 02K</v>
      </c>
      <c r="M69" s="5" t="str">
        <f t="shared" si="8"/>
        <v>Slovenský Zväz KarateaKkarate - kapitálové transfery</v>
      </c>
      <c r="N69" s="3" t="str">
        <f t="shared" si="9"/>
        <v>30811571aK</v>
      </c>
    </row>
    <row r="70" spans="1:14" x14ac:dyDescent="0.15">
      <c r="A70" s="198" t="s">
        <v>906</v>
      </c>
      <c r="B70" s="204" t="str">
        <f>VLOOKUP(A70,Adr!A:B,2,FALSE)</f>
        <v>Slovenský zväz kickboxu</v>
      </c>
      <c r="C70" s="185" t="s">
        <v>1181</v>
      </c>
      <c r="D70" s="291">
        <v>77606</v>
      </c>
      <c r="E70" s="230">
        <v>0</v>
      </c>
      <c r="F70" s="166" t="s">
        <v>338</v>
      </c>
      <c r="G70" s="169" t="s">
        <v>319</v>
      </c>
      <c r="H70" s="169" t="s">
        <v>1058</v>
      </c>
      <c r="I70" s="192" t="str">
        <f t="shared" si="5"/>
        <v>31119247a</v>
      </c>
      <c r="J70" s="167" t="str">
        <f t="shared" si="6"/>
        <v>31119247026 02</v>
      </c>
      <c r="K70" s="5" t="s">
        <v>1182</v>
      </c>
      <c r="L70" s="167" t="str">
        <f t="shared" si="7"/>
        <v>31119247026 02B</v>
      </c>
      <c r="M70" s="5" t="str">
        <f t="shared" si="8"/>
        <v>Slovenský zväz kickboxuaBkickbox - bežné transfery</v>
      </c>
      <c r="N70" s="3" t="str">
        <f t="shared" si="9"/>
        <v>31119247aB</v>
      </c>
    </row>
    <row r="71" spans="1:14" ht="12" x14ac:dyDescent="0.15">
      <c r="A71" s="166" t="s">
        <v>911</v>
      </c>
      <c r="B71" s="204" t="str">
        <f>VLOOKUP(A71,Adr!A:B,2,FALSE)</f>
        <v>Slovenský zväz ľadového hokeja</v>
      </c>
      <c r="C71" s="196" t="s">
        <v>1183</v>
      </c>
      <c r="D71" s="289">
        <v>5031908</v>
      </c>
      <c r="E71" s="173">
        <v>0</v>
      </c>
      <c r="F71" s="166" t="s">
        <v>338</v>
      </c>
      <c r="G71" s="169" t="s">
        <v>319</v>
      </c>
      <c r="H71" s="169" t="s">
        <v>1058</v>
      </c>
      <c r="I71" s="192" t="str">
        <f t="shared" si="5"/>
        <v>30845386a</v>
      </c>
      <c r="J71" s="167" t="str">
        <f t="shared" si="6"/>
        <v>30845386026 02</v>
      </c>
      <c r="K71" s="5" t="s">
        <v>1184</v>
      </c>
      <c r="L71" s="167" t="str">
        <f t="shared" si="7"/>
        <v>30845386026 02B</v>
      </c>
      <c r="M71" s="5" t="str">
        <f t="shared" si="8"/>
        <v>Slovenský zväz ľadového hokejaaBľadový hokej - bežné transfery</v>
      </c>
      <c r="N71" s="3" t="str">
        <f t="shared" si="9"/>
        <v>30845386aB</v>
      </c>
    </row>
    <row r="72" spans="1:14" ht="12" x14ac:dyDescent="0.15">
      <c r="A72" s="166" t="s">
        <v>911</v>
      </c>
      <c r="B72" s="204" t="str">
        <f>VLOOKUP(A72,Adr!A:B,2,FALSE)</f>
        <v>Slovenský zväz ľadového hokeja</v>
      </c>
      <c r="C72" s="196" t="s">
        <v>1497</v>
      </c>
      <c r="D72" s="289">
        <v>100000</v>
      </c>
      <c r="E72" s="230">
        <v>0</v>
      </c>
      <c r="F72" s="166" t="s">
        <v>338</v>
      </c>
      <c r="G72" s="169" t="s">
        <v>319</v>
      </c>
      <c r="H72" s="169" t="s">
        <v>1490</v>
      </c>
      <c r="I72" s="192" t="str">
        <f t="shared" si="5"/>
        <v>30845386a</v>
      </c>
      <c r="J72" s="167" t="str">
        <f t="shared" si="6"/>
        <v>30845386026 02</v>
      </c>
      <c r="K72" s="5" t="s">
        <v>1184</v>
      </c>
      <c r="L72" s="167" t="str">
        <f t="shared" si="7"/>
        <v>30845386026 02K</v>
      </c>
      <c r="M72" s="5" t="str">
        <f t="shared" si="8"/>
        <v>Slovenský zväz ľadového hokejaaKľadový hokej - kapitálové transfery</v>
      </c>
      <c r="N72" s="3" t="str">
        <f t="shared" si="9"/>
        <v>30845386aK</v>
      </c>
    </row>
    <row r="73" spans="1:14" x14ac:dyDescent="0.15">
      <c r="A73" s="182" t="s">
        <v>919</v>
      </c>
      <c r="B73" s="204" t="str">
        <f>VLOOKUP(A73,Adr!A:B,2,FALSE)</f>
        <v>Slovenský zväz moderného päťboja</v>
      </c>
      <c r="C73" s="185" t="s">
        <v>1185</v>
      </c>
      <c r="D73" s="291">
        <v>55488</v>
      </c>
      <c r="E73" s="173">
        <v>0</v>
      </c>
      <c r="F73" s="166" t="s">
        <v>338</v>
      </c>
      <c r="G73" s="169" t="s">
        <v>319</v>
      </c>
      <c r="H73" s="169" t="s">
        <v>1058</v>
      </c>
      <c r="I73" s="192" t="str">
        <f t="shared" si="5"/>
        <v>30788714a</v>
      </c>
      <c r="J73" s="167" t="str">
        <f t="shared" si="6"/>
        <v>30788714026 02</v>
      </c>
      <c r="K73" s="5" t="s">
        <v>1186</v>
      </c>
      <c r="L73" s="167" t="str">
        <f t="shared" si="7"/>
        <v>30788714026 02B</v>
      </c>
      <c r="M73" s="5" t="str">
        <f t="shared" si="8"/>
        <v>Slovenský zväz moderného päťbojaaBmoderný päťboj - bežné transfery</v>
      </c>
      <c r="N73" s="3" t="str">
        <f t="shared" si="9"/>
        <v>30788714aB</v>
      </c>
    </row>
    <row r="74" spans="1:14" x14ac:dyDescent="0.15">
      <c r="A74" s="202" t="s">
        <v>926</v>
      </c>
      <c r="B74" s="204" t="str">
        <f>VLOOKUP(A74,Adr!A:B,2,FALSE)</f>
        <v>Slovenský zväz orientačných športov</v>
      </c>
      <c r="C74" s="185" t="s">
        <v>1187</v>
      </c>
      <c r="D74" s="289">
        <v>27202</v>
      </c>
      <c r="E74" s="230">
        <v>0</v>
      </c>
      <c r="F74" s="166" t="s">
        <v>338</v>
      </c>
      <c r="G74" s="169" t="s">
        <v>319</v>
      </c>
      <c r="H74" s="169" t="s">
        <v>1058</v>
      </c>
      <c r="I74" s="192" t="str">
        <f t="shared" si="5"/>
        <v>30806518a</v>
      </c>
      <c r="J74" s="167" t="str">
        <f t="shared" si="6"/>
        <v>30806518026 02</v>
      </c>
      <c r="K74" s="5" t="s">
        <v>1188</v>
      </c>
      <c r="L74" s="167" t="str">
        <f t="shared" si="7"/>
        <v>30806518026 02B</v>
      </c>
      <c r="M74" s="5" t="str">
        <f t="shared" si="8"/>
        <v>Slovenský zväz orientačných športovaBorientačné športy - bežné transfery</v>
      </c>
      <c r="N74" s="3" t="str">
        <f t="shared" si="9"/>
        <v>30806518aB</v>
      </c>
    </row>
    <row r="75" spans="1:14" x14ac:dyDescent="0.15">
      <c r="A75" s="182" t="s">
        <v>933</v>
      </c>
      <c r="B75" s="204" t="str">
        <f>VLOOKUP(A75,Adr!A:B,2,FALSE)</f>
        <v>Slovenský zväz pozemného hokeja</v>
      </c>
      <c r="C75" s="185" t="s">
        <v>1189</v>
      </c>
      <c r="D75" s="289">
        <v>66394</v>
      </c>
      <c r="E75" s="173">
        <v>0</v>
      </c>
      <c r="F75" s="166" t="s">
        <v>338</v>
      </c>
      <c r="G75" s="169" t="s">
        <v>319</v>
      </c>
      <c r="H75" s="169" t="s">
        <v>1058</v>
      </c>
      <c r="I75" s="192" t="str">
        <f t="shared" si="5"/>
        <v>31751075a</v>
      </c>
      <c r="J75" s="167" t="str">
        <f t="shared" si="6"/>
        <v>31751075026 02</v>
      </c>
      <c r="K75" s="5" t="s">
        <v>1190</v>
      </c>
      <c r="L75" s="167" t="str">
        <f t="shared" si="7"/>
        <v>31751075026 02B</v>
      </c>
      <c r="M75" s="5" t="str">
        <f t="shared" si="8"/>
        <v>Slovenský zväz pozemného hokejaaBpozemný hokej - bežné transfery</v>
      </c>
      <c r="N75" s="3" t="str">
        <f t="shared" si="9"/>
        <v>31751075aB</v>
      </c>
    </row>
    <row r="76" spans="1:14" x14ac:dyDescent="0.15">
      <c r="A76" s="182" t="s">
        <v>933</v>
      </c>
      <c r="B76" s="204" t="str">
        <f>VLOOKUP(A76,Adr!A:B,2,FALSE)</f>
        <v>Slovenský zväz pozemného hokeja</v>
      </c>
      <c r="C76" s="185" t="s">
        <v>1498</v>
      </c>
      <c r="D76" s="289">
        <v>10000</v>
      </c>
      <c r="E76" s="230">
        <v>0</v>
      </c>
      <c r="F76" s="166" t="s">
        <v>338</v>
      </c>
      <c r="G76" s="169" t="s">
        <v>319</v>
      </c>
      <c r="H76" s="169" t="s">
        <v>1490</v>
      </c>
      <c r="I76" s="192" t="str">
        <f t="shared" si="5"/>
        <v>31751075a</v>
      </c>
      <c r="J76" s="167" t="str">
        <f t="shared" si="6"/>
        <v>31751075026 02</v>
      </c>
      <c r="K76" s="5" t="s">
        <v>1190</v>
      </c>
      <c r="L76" s="167" t="str">
        <f t="shared" si="7"/>
        <v>31751075026 02K</v>
      </c>
      <c r="M76" s="5" t="str">
        <f t="shared" si="8"/>
        <v>Slovenský zväz pozemného hokejaaKpozemný hokej - kapitálové transfery</v>
      </c>
      <c r="N76" s="3" t="str">
        <f t="shared" si="9"/>
        <v>31751075aK</v>
      </c>
    </row>
    <row r="77" spans="1:14" x14ac:dyDescent="0.15">
      <c r="A77" s="202" t="s">
        <v>941</v>
      </c>
      <c r="B77" s="204" t="str">
        <f>VLOOKUP(A77,Adr!A:B,2,FALSE)</f>
        <v>Slovenský zväz psích záprahov</v>
      </c>
      <c r="C77" s="185" t="s">
        <v>1191</v>
      </c>
      <c r="D77" s="289">
        <v>19554</v>
      </c>
      <c r="E77" s="173">
        <v>0</v>
      </c>
      <c r="F77" s="166" t="s">
        <v>338</v>
      </c>
      <c r="G77" s="169" t="s">
        <v>319</v>
      </c>
      <c r="H77" s="169" t="s">
        <v>1058</v>
      </c>
      <c r="I77" s="192" t="str">
        <f t="shared" si="5"/>
        <v>37818058a</v>
      </c>
      <c r="J77" s="167" t="str">
        <f t="shared" si="6"/>
        <v>37818058026 02</v>
      </c>
      <c r="K77" s="5" t="s">
        <v>1192</v>
      </c>
      <c r="L77" s="167" t="str">
        <f t="shared" si="7"/>
        <v>37818058026 02B</v>
      </c>
      <c r="M77" s="5" t="str">
        <f t="shared" si="8"/>
        <v>Slovenský zväz psích záprahovaBpsie záprahy - bežné transfery</v>
      </c>
      <c r="N77" s="3" t="str">
        <f t="shared" si="9"/>
        <v>37818058aB</v>
      </c>
    </row>
    <row r="78" spans="1:14" x14ac:dyDescent="0.15">
      <c r="A78" s="202" t="s">
        <v>950</v>
      </c>
      <c r="B78" s="204" t="str">
        <f>VLOOKUP(A78,Adr!A:B,2,FALSE)</f>
        <v>Slovenský zväz rybolovnej techniky</v>
      </c>
      <c r="C78" s="185" t="s">
        <v>1193</v>
      </c>
      <c r="D78" s="289">
        <v>39020</v>
      </c>
      <c r="E78" s="230">
        <v>0</v>
      </c>
      <c r="F78" s="166" t="s">
        <v>338</v>
      </c>
      <c r="G78" s="169" t="s">
        <v>319</v>
      </c>
      <c r="H78" s="169" t="s">
        <v>1058</v>
      </c>
      <c r="I78" s="192" t="str">
        <f t="shared" si="5"/>
        <v>31871526a</v>
      </c>
      <c r="J78" s="167" t="str">
        <f t="shared" si="6"/>
        <v>31871526026 02</v>
      </c>
      <c r="K78" s="5" t="s">
        <v>1194</v>
      </c>
      <c r="L78" s="167" t="str">
        <f t="shared" si="7"/>
        <v>31871526026 02B</v>
      </c>
      <c r="M78" s="5" t="str">
        <f t="shared" si="8"/>
        <v>Slovenský zväz rybolovnej technikyaBrybolovná technika - bežné transfery</v>
      </c>
      <c r="N78" s="3" t="str">
        <f t="shared" si="9"/>
        <v>31871526aB</v>
      </c>
    </row>
    <row r="79" spans="1:14" x14ac:dyDescent="0.15">
      <c r="A79" s="166" t="s">
        <v>958</v>
      </c>
      <c r="B79" s="204" t="str">
        <f>VLOOKUP(A79,Adr!A:B,2,FALSE)</f>
        <v>Slovenský zväz sánkarov</v>
      </c>
      <c r="C79" s="185" t="s">
        <v>1195</v>
      </c>
      <c r="D79" s="289">
        <v>62812</v>
      </c>
      <c r="E79" s="173">
        <v>0</v>
      </c>
      <c r="F79" s="166" t="s">
        <v>338</v>
      </c>
      <c r="G79" s="169" t="s">
        <v>319</v>
      </c>
      <c r="H79" s="169" t="s">
        <v>1058</v>
      </c>
      <c r="I79" s="192" t="str">
        <f t="shared" si="5"/>
        <v>31989373a</v>
      </c>
      <c r="J79" s="167" t="str">
        <f t="shared" si="6"/>
        <v>31989373026 02</v>
      </c>
      <c r="K79" s="5" t="s">
        <v>1196</v>
      </c>
      <c r="L79" s="167" t="str">
        <f t="shared" si="7"/>
        <v>31989373026 02B</v>
      </c>
      <c r="M79" s="5" t="str">
        <f t="shared" si="8"/>
        <v>Slovenský zväz sánkarovaBsánkovanie - bežné transfery</v>
      </c>
      <c r="N79" s="3" t="str">
        <f t="shared" si="9"/>
        <v>31989373aB</v>
      </c>
    </row>
    <row r="80" spans="1:14" x14ac:dyDescent="0.15">
      <c r="A80" s="166" t="s">
        <v>958</v>
      </c>
      <c r="B80" s="204" t="str">
        <f>VLOOKUP(A80,Adr!A:B,2,FALSE)</f>
        <v>Slovenský zväz sánkarov</v>
      </c>
      <c r="C80" s="185" t="s">
        <v>1499</v>
      </c>
      <c r="D80" s="289">
        <v>3200</v>
      </c>
      <c r="E80" s="230">
        <v>0</v>
      </c>
      <c r="F80" s="166" t="s">
        <v>338</v>
      </c>
      <c r="G80" s="169" t="s">
        <v>319</v>
      </c>
      <c r="H80" s="169" t="s">
        <v>1490</v>
      </c>
      <c r="I80" s="192" t="str">
        <f t="shared" si="5"/>
        <v>31989373a</v>
      </c>
      <c r="J80" s="167" t="str">
        <f t="shared" si="6"/>
        <v>31989373026 02</v>
      </c>
      <c r="K80" s="5" t="s">
        <v>1196</v>
      </c>
      <c r="L80" s="167" t="str">
        <f t="shared" si="7"/>
        <v>31989373026 02K</v>
      </c>
      <c r="M80" s="5" t="str">
        <f t="shared" si="8"/>
        <v>Slovenský zväz sánkarovaKsánkovanie - kapitálové transfery</v>
      </c>
      <c r="N80" s="3" t="str">
        <f t="shared" si="9"/>
        <v>31989373aK</v>
      </c>
    </row>
    <row r="81" spans="1:14" x14ac:dyDescent="0.15">
      <c r="A81" s="166" t="s">
        <v>967</v>
      </c>
      <c r="B81" s="204" t="str">
        <f>VLOOKUP(A81,Adr!A:B,2,FALSE)</f>
        <v>Slovenský zväz športového ju-jitsu</v>
      </c>
      <c r="C81" s="185" t="s">
        <v>1197</v>
      </c>
      <c r="D81" s="289">
        <v>15790</v>
      </c>
      <c r="E81" s="173">
        <v>0</v>
      </c>
      <c r="F81" s="166" t="s">
        <v>338</v>
      </c>
      <c r="G81" s="169" t="s">
        <v>319</v>
      </c>
      <c r="H81" s="169" t="s">
        <v>1058</v>
      </c>
      <c r="I81" s="192" t="str">
        <f t="shared" si="5"/>
        <v>42219922a</v>
      </c>
      <c r="J81" s="167" t="str">
        <f t="shared" si="6"/>
        <v>42219922026 02</v>
      </c>
      <c r="K81" s="5" t="s">
        <v>1198</v>
      </c>
      <c r="L81" s="167" t="str">
        <f t="shared" si="7"/>
        <v>42219922026 02B</v>
      </c>
      <c r="M81" s="5" t="str">
        <f t="shared" si="8"/>
        <v>Slovenský zväz športového ju-jitsuaBju-jitsu - bežné transfery</v>
      </c>
      <c r="N81" s="3" t="str">
        <f t="shared" si="9"/>
        <v>42219922aB</v>
      </c>
    </row>
    <row r="82" spans="1:14" ht="12" x14ac:dyDescent="0.15">
      <c r="A82" s="166" t="s">
        <v>976</v>
      </c>
      <c r="B82" s="204" t="str">
        <f>VLOOKUP(A82,Adr!A:B,2,FALSE)</f>
        <v>Slovenský zväz športového rybolovu</v>
      </c>
      <c r="C82" s="196" t="s">
        <v>1199</v>
      </c>
      <c r="D82" s="289">
        <v>72718</v>
      </c>
      <c r="E82" s="230">
        <v>0</v>
      </c>
      <c r="F82" s="166" t="s">
        <v>338</v>
      </c>
      <c r="G82" s="169" t="s">
        <v>319</v>
      </c>
      <c r="H82" s="169" t="s">
        <v>1058</v>
      </c>
      <c r="I82" s="192" t="str">
        <f t="shared" si="5"/>
        <v>51118831a</v>
      </c>
      <c r="J82" s="167" t="str">
        <f t="shared" si="6"/>
        <v>51118831026 02</v>
      </c>
      <c r="K82" s="5" t="s">
        <v>1200</v>
      </c>
      <c r="L82" s="167" t="str">
        <f t="shared" si="7"/>
        <v>51118831026 02B</v>
      </c>
      <c r="M82" s="5" t="str">
        <f t="shared" si="8"/>
        <v>Slovenský zväz športového rybolovuaBšportové rybárstvo - bežné transfery</v>
      </c>
      <c r="N82" s="3" t="str">
        <f t="shared" si="9"/>
        <v>51118831aB</v>
      </c>
    </row>
    <row r="83" spans="1:14" ht="12" x14ac:dyDescent="0.15">
      <c r="A83" s="166" t="s">
        <v>984</v>
      </c>
      <c r="B83" s="204" t="str">
        <f>VLOOKUP(A83,Adr!A:B,2,FALSE)</f>
        <v>Slovenský zväz tanečných športov</v>
      </c>
      <c r="C83" s="196" t="s">
        <v>1201</v>
      </c>
      <c r="D83" s="289">
        <v>309566</v>
      </c>
      <c r="E83" s="173">
        <v>0</v>
      </c>
      <c r="F83" s="166" t="s">
        <v>338</v>
      </c>
      <c r="G83" s="169" t="s">
        <v>319</v>
      </c>
      <c r="H83" s="169" t="s">
        <v>1058</v>
      </c>
      <c r="I83" s="192" t="str">
        <f t="shared" si="5"/>
        <v>00684767a</v>
      </c>
      <c r="J83" s="167" t="str">
        <f t="shared" si="6"/>
        <v>00684767026 02</v>
      </c>
      <c r="K83" s="5" t="s">
        <v>1202</v>
      </c>
      <c r="L83" s="167" t="str">
        <f t="shared" si="7"/>
        <v>00684767026 02B</v>
      </c>
      <c r="M83" s="5" t="str">
        <f t="shared" si="8"/>
        <v>Slovenský zväz tanečných športovaBtanečný šport - bežné transfery</v>
      </c>
      <c r="N83" s="3" t="str">
        <f t="shared" si="9"/>
        <v>00684767aB</v>
      </c>
    </row>
    <row r="84" spans="1:14" ht="12" x14ac:dyDescent="0.15">
      <c r="A84" s="166" t="s">
        <v>990</v>
      </c>
      <c r="B84" s="204" t="str">
        <f>VLOOKUP(A84,Adr!A:B,2,FALSE)</f>
        <v>Slovenský zväz vodného lyžovania a wakeboardingu</v>
      </c>
      <c r="C84" s="190" t="s">
        <v>1203</v>
      </c>
      <c r="D84" s="291">
        <v>30430</v>
      </c>
      <c r="E84" s="230">
        <v>0</v>
      </c>
      <c r="F84" s="166" t="s">
        <v>338</v>
      </c>
      <c r="G84" s="169" t="s">
        <v>319</v>
      </c>
      <c r="H84" s="169" t="s">
        <v>1058</v>
      </c>
      <c r="I84" s="192" t="str">
        <f t="shared" si="5"/>
        <v>30793203a</v>
      </c>
      <c r="J84" s="167" t="str">
        <f t="shared" si="6"/>
        <v>30793203026 02</v>
      </c>
      <c r="K84" s="5" t="s">
        <v>1204</v>
      </c>
      <c r="L84" s="167" t="str">
        <f t="shared" si="7"/>
        <v>30793203026 02B</v>
      </c>
      <c r="M84" s="5" t="str">
        <f t="shared" si="8"/>
        <v>Slovenský zväz vodného lyžovania a wakeboardinguaBvodné lyžovanie - bežné transfery</v>
      </c>
      <c r="N84" s="3" t="str">
        <f t="shared" si="9"/>
        <v>30793203aB</v>
      </c>
    </row>
    <row r="85" spans="1:14" x14ac:dyDescent="0.15">
      <c r="A85" s="182" t="s">
        <v>997</v>
      </c>
      <c r="B85" s="204" t="str">
        <f>VLOOKUP(A85,Adr!A:B,2,FALSE)</f>
        <v>Slovenský zväz vodného motorizmu</v>
      </c>
      <c r="C85" s="169" t="s">
        <v>1205</v>
      </c>
      <c r="D85" s="291">
        <v>15790</v>
      </c>
      <c r="E85" s="173">
        <v>0</v>
      </c>
      <c r="F85" s="166" t="s">
        <v>338</v>
      </c>
      <c r="G85" s="169" t="s">
        <v>319</v>
      </c>
      <c r="H85" s="169" t="s">
        <v>1058</v>
      </c>
      <c r="I85" s="192" t="str">
        <f t="shared" ref="I85:I93" si="10">A85&amp;F85</f>
        <v>00681768a</v>
      </c>
      <c r="J85" s="167" t="str">
        <f t="shared" ref="J85:J93" si="11">A85&amp;G85</f>
        <v>00681768026 02</v>
      </c>
      <c r="K85" s="5" t="s">
        <v>1206</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15">
      <c r="A86" s="202" t="s">
        <v>1005</v>
      </c>
      <c r="B86" s="204" t="str">
        <f>VLOOKUP(A86,Adr!A:B,2,FALSE)</f>
        <v>Slovenský zväz vzpierania</v>
      </c>
      <c r="C86" s="169" t="s">
        <v>1207</v>
      </c>
      <c r="D86" s="291">
        <v>170038</v>
      </c>
      <c r="E86" s="230">
        <v>0</v>
      </c>
      <c r="F86" s="166" t="s">
        <v>338</v>
      </c>
      <c r="G86" s="169" t="s">
        <v>319</v>
      </c>
      <c r="H86" s="169" t="s">
        <v>1058</v>
      </c>
      <c r="I86" s="192" t="str">
        <f t="shared" si="10"/>
        <v>31796079a</v>
      </c>
      <c r="J86" s="167" t="str">
        <f t="shared" si="11"/>
        <v>31796079026 02</v>
      </c>
      <c r="K86" s="5" t="s">
        <v>1208</v>
      </c>
      <c r="L86" s="167" t="str">
        <f t="shared" si="12"/>
        <v>31796079026 02B</v>
      </c>
      <c r="M86" s="5" t="str">
        <f t="shared" si="13"/>
        <v>Slovenský zväz vzpieraniaaBvzpieranie - bežné transfery</v>
      </c>
      <c r="N86" s="3" t="str">
        <f t="shared" si="14"/>
        <v>31796079aB</v>
      </c>
    </row>
    <row r="87" spans="1:14" x14ac:dyDescent="0.15">
      <c r="A87" s="202" t="s">
        <v>1005</v>
      </c>
      <c r="B87" s="204" t="str">
        <f>VLOOKUP(A87,Adr!A:B,2,FALSE)</f>
        <v>Slovenský zväz vzpierania</v>
      </c>
      <c r="C87" s="169" t="s">
        <v>1500</v>
      </c>
      <c r="D87" s="291">
        <v>60000</v>
      </c>
      <c r="E87" s="173">
        <v>0</v>
      </c>
      <c r="F87" s="166" t="s">
        <v>338</v>
      </c>
      <c r="G87" s="169" t="s">
        <v>319</v>
      </c>
      <c r="H87" s="169" t="s">
        <v>1490</v>
      </c>
      <c r="I87" s="192" t="str">
        <f t="shared" si="10"/>
        <v>31796079a</v>
      </c>
      <c r="J87" s="167" t="str">
        <f t="shared" si="11"/>
        <v>31796079026 02</v>
      </c>
      <c r="K87" s="5" t="s">
        <v>1208</v>
      </c>
      <c r="L87" s="167" t="str">
        <f t="shared" si="12"/>
        <v>31796079026 02K</v>
      </c>
      <c r="M87" s="5" t="str">
        <f t="shared" si="13"/>
        <v>Slovenský zväz vzpieraniaaKvzpieranie - kapitálové transfery</v>
      </c>
      <c r="N87" s="3" t="str">
        <f t="shared" si="14"/>
        <v>31796079aK</v>
      </c>
    </row>
    <row r="88" spans="1:14" x14ac:dyDescent="0.15">
      <c r="A88" s="198" t="s">
        <v>1011</v>
      </c>
      <c r="B88" s="204" t="str">
        <f>VLOOKUP(A88,Adr!A:B,2,FALSE)</f>
        <v>Teqballová federácia Slovensko</v>
      </c>
      <c r="C88" s="185" t="s">
        <v>1209</v>
      </c>
      <c r="D88" s="290">
        <v>23790</v>
      </c>
      <c r="E88" s="230">
        <v>0</v>
      </c>
      <c r="F88" s="166" t="s">
        <v>338</v>
      </c>
      <c r="G88" s="169" t="s">
        <v>319</v>
      </c>
      <c r="H88" s="169" t="s">
        <v>1058</v>
      </c>
      <c r="I88" s="192" t="str">
        <f t="shared" si="10"/>
        <v>53007344a</v>
      </c>
      <c r="J88" s="167" t="str">
        <f t="shared" si="11"/>
        <v>53007344026 02</v>
      </c>
      <c r="K88" s="5" t="s">
        <v>1210</v>
      </c>
      <c r="L88" s="167" t="str">
        <f t="shared" si="12"/>
        <v>53007344026 02B</v>
      </c>
      <c r="M88" s="5" t="str">
        <f t="shared" si="13"/>
        <v>Teqballová federácia SlovenskoaBteqball - bežné transfery</v>
      </c>
      <c r="N88" s="3" t="str">
        <f t="shared" si="14"/>
        <v>53007344aB</v>
      </c>
    </row>
    <row r="89" spans="1:14" x14ac:dyDescent="0.15">
      <c r="A89" s="198" t="s">
        <v>1011</v>
      </c>
      <c r="B89" s="204" t="str">
        <f>VLOOKUP(A89,Adr!A:B,2,FALSE)</f>
        <v>Teqballová federácia Slovensko</v>
      </c>
      <c r="C89" s="185" t="s">
        <v>1501</v>
      </c>
      <c r="D89" s="290">
        <v>8000</v>
      </c>
      <c r="E89" s="173">
        <v>0</v>
      </c>
      <c r="F89" s="166" t="s">
        <v>338</v>
      </c>
      <c r="G89" s="169" t="s">
        <v>319</v>
      </c>
      <c r="H89" s="169" t="s">
        <v>1490</v>
      </c>
      <c r="I89" s="192" t="str">
        <f t="shared" si="10"/>
        <v>53007344a</v>
      </c>
      <c r="J89" s="167" t="str">
        <f t="shared" si="11"/>
        <v>53007344026 02</v>
      </c>
      <c r="K89" s="5" t="s">
        <v>1210</v>
      </c>
      <c r="L89" s="167" t="str">
        <f t="shared" si="12"/>
        <v>53007344026 02K</v>
      </c>
      <c r="M89" s="5" t="str">
        <f t="shared" si="13"/>
        <v>Teqballová federácia SlovenskoaKteqball - kapitálové transfery</v>
      </c>
      <c r="N89" s="3" t="str">
        <f t="shared" si="14"/>
        <v>53007344aK</v>
      </c>
    </row>
    <row r="90" spans="1:14" x14ac:dyDescent="0.15">
      <c r="A90" s="198" t="s">
        <v>1019</v>
      </c>
      <c r="B90" s="204" t="str">
        <f>VLOOKUP(A90,Adr!A:B,2,FALSE)</f>
        <v>Združenie šípkarských organizácií</v>
      </c>
      <c r="C90" s="185" t="s">
        <v>1211</v>
      </c>
      <c r="D90" s="290">
        <v>38732</v>
      </c>
      <c r="E90" s="230">
        <v>0</v>
      </c>
      <c r="F90" s="166" t="s">
        <v>338</v>
      </c>
      <c r="G90" s="169" t="s">
        <v>319</v>
      </c>
      <c r="H90" s="169" t="s">
        <v>1058</v>
      </c>
      <c r="I90" s="192" t="str">
        <f t="shared" si="10"/>
        <v>35538015a</v>
      </c>
      <c r="J90" s="167" t="str">
        <f t="shared" si="11"/>
        <v>35538015026 02</v>
      </c>
      <c r="K90" s="5" t="s">
        <v>1212</v>
      </c>
      <c r="L90" s="167" t="str">
        <f t="shared" si="12"/>
        <v>35538015026 02B</v>
      </c>
      <c r="M90" s="5" t="str">
        <f t="shared" si="13"/>
        <v>Združenie šípkarských organizáciíaBšípky - bežné transfery</v>
      </c>
      <c r="N90" s="3" t="str">
        <f t="shared" si="14"/>
        <v>35538015aB</v>
      </c>
    </row>
    <row r="91" spans="1:14" ht="12" x14ac:dyDescent="0.15">
      <c r="A91" s="202" t="s">
        <v>1026</v>
      </c>
      <c r="B91" s="204" t="str">
        <f>VLOOKUP(A91,Adr!A:B,2,FALSE)</f>
        <v>Zväz potápačov Slovenska</v>
      </c>
      <c r="C91" s="196" t="s">
        <v>1213</v>
      </c>
      <c r="D91" s="289">
        <v>48328</v>
      </c>
      <c r="E91" s="173">
        <v>0</v>
      </c>
      <c r="F91" s="166" t="s">
        <v>338</v>
      </c>
      <c r="G91" s="169" t="s">
        <v>319</v>
      </c>
      <c r="H91" s="169" t="s">
        <v>1058</v>
      </c>
      <c r="I91" s="192" t="str">
        <f t="shared" si="10"/>
        <v>00585319a</v>
      </c>
      <c r="J91" s="167" t="str">
        <f t="shared" si="11"/>
        <v>00585319026 02</v>
      </c>
      <c r="K91" s="5" t="s">
        <v>1214</v>
      </c>
      <c r="L91" s="167" t="str">
        <f t="shared" si="12"/>
        <v>00585319026 02B</v>
      </c>
      <c r="M91" s="5" t="str">
        <f t="shared" si="13"/>
        <v>Zväz potápačov SlovenskaaBpotápačské športy - bežné transfery</v>
      </c>
      <c r="N91" s="3" t="str">
        <f t="shared" si="14"/>
        <v>00585319aB</v>
      </c>
    </row>
    <row r="92" spans="1:14" ht="12" x14ac:dyDescent="0.15">
      <c r="A92" s="198" t="s">
        <v>1033</v>
      </c>
      <c r="B92" s="204" t="str">
        <f>VLOOKUP(A92,Adr!A:B,2,FALSE)</f>
        <v>Zväz slovenského kolieskového korčuľovania</v>
      </c>
      <c r="C92" s="196" t="s">
        <v>1215</v>
      </c>
      <c r="D92" s="289">
        <v>108886</v>
      </c>
      <c r="E92" s="230">
        <v>0</v>
      </c>
      <c r="F92" s="166" t="s">
        <v>338</v>
      </c>
      <c r="G92" s="169" t="s">
        <v>319</v>
      </c>
      <c r="H92" s="169" t="s">
        <v>1058</v>
      </c>
      <c r="I92" s="192" t="str">
        <f t="shared" si="10"/>
        <v>42132690a</v>
      </c>
      <c r="J92" s="167" t="str">
        <f t="shared" si="11"/>
        <v>42132690026 02</v>
      </c>
      <c r="K92" s="5" t="s">
        <v>1216</v>
      </c>
      <c r="L92" s="167" t="str">
        <f t="shared" si="12"/>
        <v>42132690026 02B</v>
      </c>
      <c r="M92" s="5" t="str">
        <f t="shared" si="13"/>
        <v>Zväz slovenského kolieskového korčuľovaniaaBkolieskové korčuľovanie - bežné transfery</v>
      </c>
      <c r="N92" s="3" t="str">
        <f t="shared" si="14"/>
        <v>42132690aB</v>
      </c>
    </row>
    <row r="93" spans="1:14" x14ac:dyDescent="0.15">
      <c r="A93" s="166" t="s">
        <v>1040</v>
      </c>
      <c r="B93" s="204" t="str">
        <f>VLOOKUP(A93,Adr!A:B,2,FALSE)</f>
        <v>Zväz slovenského lyžovania</v>
      </c>
      <c r="C93" s="185" t="s">
        <v>1217</v>
      </c>
      <c r="D93" s="291">
        <v>841652</v>
      </c>
      <c r="E93" s="173">
        <v>0</v>
      </c>
      <c r="F93" s="166" t="s">
        <v>338</v>
      </c>
      <c r="G93" s="169" t="s">
        <v>319</v>
      </c>
      <c r="H93" s="169" t="s">
        <v>1058</v>
      </c>
      <c r="I93" s="192" t="str">
        <f t="shared" si="10"/>
        <v>50671669a</v>
      </c>
      <c r="J93" s="167" t="str">
        <f t="shared" si="11"/>
        <v>50671669026 02</v>
      </c>
      <c r="K93" s="5" t="s">
        <v>1218</v>
      </c>
      <c r="L93" s="167" t="str">
        <f t="shared" si="12"/>
        <v>50671669026 02B</v>
      </c>
      <c r="M93" s="5" t="str">
        <f t="shared" si="13"/>
        <v>Zväz slovenského lyžovaniaaBlyžovanie - bežné transfery</v>
      </c>
      <c r="N93" s="3" t="str">
        <f t="shared" si="14"/>
        <v>50671669aB</v>
      </c>
    </row>
    <row r="94" spans="1:14" x14ac:dyDescent="0.15">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x14ac:dyDescent="0.15">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x14ac:dyDescent="0.15">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x14ac:dyDescent="0.15">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x14ac:dyDescent="0.15">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15">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15">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15">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15">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15">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15">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15">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15">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15">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15">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15">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15">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15">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15">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15">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15">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15">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15">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15">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15">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15">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15">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15">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15">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15">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15">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15">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15">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15">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15">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15">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15">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15">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15">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15">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15">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15">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15">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15">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15">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15">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15">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15">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15">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15">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15">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15">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15">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15">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15">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x14ac:dyDescent="0.15">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x14ac:dyDescent="0.15">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x14ac:dyDescent="0.15">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15">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15">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15">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15">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15">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15">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15">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x14ac:dyDescent="0.15">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x14ac:dyDescent="0.15">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x14ac:dyDescent="0.15">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15">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15">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15">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15">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15">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15">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15">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15">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15">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15">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15">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15">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15">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15">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15">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15">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15">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15">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15">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15">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15">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15">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15">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15">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15">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15">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15">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15">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15">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15">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15">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15">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15">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15">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15">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15">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15">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15">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15">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15">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15">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15">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15">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15">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15">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15">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x14ac:dyDescent="0.15">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x14ac:dyDescent="0.15">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x14ac:dyDescent="0.15">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15">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15">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15">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15">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15">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15">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15">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15">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15">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15">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15">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15">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x14ac:dyDescent="0.15">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x14ac:dyDescent="0.15">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x14ac:dyDescent="0.15">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15">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15">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15">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15">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15">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15">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15">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15">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15">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15">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15">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15">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15">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15">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15">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15">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15">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15">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15">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15">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15">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15">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15">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15">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15">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15">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15">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15">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15">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15">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15">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15">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15">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15">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15">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15">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15">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15">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15">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15">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15">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15">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15">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15">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x14ac:dyDescent="0.15">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x14ac:dyDescent="0.15">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x14ac:dyDescent="0.15">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15">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15">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15">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15">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15">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15">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15">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15">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15">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15">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15">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15">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15">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15">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x14ac:dyDescent="0.15">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x14ac:dyDescent="0.15">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x14ac:dyDescent="0.15">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15">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15">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15">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15">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15">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15">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15">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15">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15">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15">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15">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15">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15">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15">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15">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15">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15">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15">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15">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15">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15">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15">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15">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15">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15">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15">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15">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15">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x14ac:dyDescent="0.15">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15">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15">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15">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15">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15">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15">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15">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15">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15">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15">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15">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15">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15">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x14ac:dyDescent="0.15">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15">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x14ac:dyDescent="0.15">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x14ac:dyDescent="0.15">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x14ac:dyDescent="0.15">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15">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x14ac:dyDescent="0.15">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15">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15">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15">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15">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15">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15">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15">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15">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x14ac:dyDescent="0.15">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15">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15">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x14ac:dyDescent="0.15">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x14ac:dyDescent="0.15">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x14ac:dyDescent="0.15">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x14ac:dyDescent="0.15">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15">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15">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15">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15">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15">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15">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15">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x14ac:dyDescent="0.15">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15">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15">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15">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x14ac:dyDescent="0.15">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15">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15">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x14ac:dyDescent="0.15">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15">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15">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15">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15">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x14ac:dyDescent="0.15">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15">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15">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15">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15">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15">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15">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15">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15">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15">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x14ac:dyDescent="0.15">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15">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x14ac:dyDescent="0.15">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15">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15">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15">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x14ac:dyDescent="0.15">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15">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15">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x14ac:dyDescent="0.15">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15">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15">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x14ac:dyDescent="0.15">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15">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15">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x14ac:dyDescent="0.15">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x14ac:dyDescent="0.15">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x14ac:dyDescent="0.15">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15">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15">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15">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15">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x14ac:dyDescent="0.15">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15">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15">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x14ac:dyDescent="0.15">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15">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15">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15">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15">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x14ac:dyDescent="0.15">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15">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x14ac:dyDescent="0.15">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x14ac:dyDescent="0.15">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15">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15">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x14ac:dyDescent="0.15">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15">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15">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x14ac:dyDescent="0.15">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15">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x14ac:dyDescent="0.15">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15">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15">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x14ac:dyDescent="0.15">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15">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15">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15">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x14ac:dyDescent="0.15">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15">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15">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x14ac:dyDescent="0.15">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15">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x14ac:dyDescent="0.15">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15">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x14ac:dyDescent="0.15">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15">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x14ac:dyDescent="0.15">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15">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15">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15">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15">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15">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x14ac:dyDescent="0.15">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15">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15">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15">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15">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15">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x14ac:dyDescent="0.15">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x14ac:dyDescent="0.15">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x14ac:dyDescent="0.15">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x14ac:dyDescent="0.15">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15">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15">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15">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15">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15">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15">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x14ac:dyDescent="0.15">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x14ac:dyDescent="0.15">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x14ac:dyDescent="0.15">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15">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15">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x14ac:dyDescent="0.15">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15">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15">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15">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15">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15">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15">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15">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x14ac:dyDescent="0.15">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15">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15">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15">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x14ac:dyDescent="0.15">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x14ac:dyDescent="0.15">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x14ac:dyDescent="0.15">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15">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15">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15">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x14ac:dyDescent="0.15">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15">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x14ac:dyDescent="0.15">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15">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15">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15">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x14ac:dyDescent="0.15">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15">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15">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x14ac:dyDescent="0.15">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15">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15">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x14ac:dyDescent="0.15">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15">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15">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15">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x14ac:dyDescent="0.15">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15">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15">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15">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15">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15">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15">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x14ac:dyDescent="0.15">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x14ac:dyDescent="0.15">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x14ac:dyDescent="0.15">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x14ac:dyDescent="0.15">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15">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x14ac:dyDescent="0.15">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15">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15">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x14ac:dyDescent="0.15">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x14ac:dyDescent="0.15">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x14ac:dyDescent="0.15">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x14ac:dyDescent="0.15">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x14ac:dyDescent="0.15">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15">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x14ac:dyDescent="0.15">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x14ac:dyDescent="0.15">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x14ac:dyDescent="0.15">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15">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x14ac:dyDescent="0.15">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x14ac:dyDescent="0.15">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15">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x14ac:dyDescent="0.15">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x14ac:dyDescent="0.15">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x14ac:dyDescent="0.15">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15">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x14ac:dyDescent="0.15">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x14ac:dyDescent="0.15">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x14ac:dyDescent="0.15">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15">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15">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x14ac:dyDescent="0.15">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15">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x14ac:dyDescent="0.15">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x14ac:dyDescent="0.15">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15">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x14ac:dyDescent="0.15">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x14ac:dyDescent="0.15">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15">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15">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15">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x14ac:dyDescent="0.15">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x14ac:dyDescent="0.15">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x14ac:dyDescent="0.15">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15">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15">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15">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x14ac:dyDescent="0.15">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15">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15">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15">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x14ac:dyDescent="0.15">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x14ac:dyDescent="0.15">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x14ac:dyDescent="0.15">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15">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15">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15">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x14ac:dyDescent="0.15">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15">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x14ac:dyDescent="0.15">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x14ac:dyDescent="0.15">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15">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15">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x14ac:dyDescent="0.15">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15">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x14ac:dyDescent="0.15">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15">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x14ac:dyDescent="0.15">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15">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x14ac:dyDescent="0.15">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15">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15">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15">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x14ac:dyDescent="0.15">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x14ac:dyDescent="0.15">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15">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x14ac:dyDescent="0.15">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15">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x14ac:dyDescent="0.15">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15">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x14ac:dyDescent="0.15">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15">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x14ac:dyDescent="0.15">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x14ac:dyDescent="0.15">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x14ac:dyDescent="0.15">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15">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x14ac:dyDescent="0.15">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15">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15">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15">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15">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15">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x14ac:dyDescent="0.15">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15">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x14ac:dyDescent="0.15">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x14ac:dyDescent="0.15">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x14ac:dyDescent="0.15">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15">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15">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x14ac:dyDescent="0.15">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x14ac:dyDescent="0.15">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x14ac:dyDescent="0.15">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15">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15">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15">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x14ac:dyDescent="0.15">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x14ac:dyDescent="0.15">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x14ac:dyDescent="0.15">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x14ac:dyDescent="0.15">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x14ac:dyDescent="0.15">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x14ac:dyDescent="0.15">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15">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x14ac:dyDescent="0.15">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15">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x14ac:dyDescent="0.15">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15">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15">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x14ac:dyDescent="0.15">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15">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x14ac:dyDescent="0.15">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x14ac:dyDescent="0.15">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x14ac:dyDescent="0.15">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x14ac:dyDescent="0.15">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x14ac:dyDescent="0.15">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x14ac:dyDescent="0.15">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15">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x14ac:dyDescent="0.15">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15">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15">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x14ac:dyDescent="0.15">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15">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x14ac:dyDescent="0.15">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x14ac:dyDescent="0.15">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x14ac:dyDescent="0.15">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15">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15">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x14ac:dyDescent="0.15">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x14ac:dyDescent="0.15">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x14ac:dyDescent="0.15">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x14ac:dyDescent="0.15">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x14ac:dyDescent="0.15">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15">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x14ac:dyDescent="0.15">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x14ac:dyDescent="0.15">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x14ac:dyDescent="0.15">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x14ac:dyDescent="0.15">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x14ac:dyDescent="0.15">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x14ac:dyDescent="0.15">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15">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x14ac:dyDescent="0.15">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15">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x14ac:dyDescent="0.15">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x14ac:dyDescent="0.15">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15">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15">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15">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15">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15">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x14ac:dyDescent="0.15">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15">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x14ac:dyDescent="0.15">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15">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x14ac:dyDescent="0.15">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x14ac:dyDescent="0.15">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x14ac:dyDescent="0.15">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15">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x14ac:dyDescent="0.15">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15">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15">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15">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x14ac:dyDescent="0.15">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15">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15">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15">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x14ac:dyDescent="0.15">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15">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x14ac:dyDescent="0.15">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x14ac:dyDescent="0.15">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15">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x14ac:dyDescent="0.15">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15">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15">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15">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15">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x14ac:dyDescent="0.15">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x14ac:dyDescent="0.15">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x14ac:dyDescent="0.15">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15">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15">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15">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15">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x14ac:dyDescent="0.15">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x14ac:dyDescent="0.15">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x14ac:dyDescent="0.15">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15">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x14ac:dyDescent="0.15">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x14ac:dyDescent="0.15">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x14ac:dyDescent="0.15">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15">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15">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x14ac:dyDescent="0.15">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x14ac:dyDescent="0.15">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15">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x14ac:dyDescent="0.15">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15">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x14ac:dyDescent="0.15">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x14ac:dyDescent="0.15">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x14ac:dyDescent="0.15">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x14ac:dyDescent="0.15">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x14ac:dyDescent="0.15">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x14ac:dyDescent="0.15">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15">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x14ac:dyDescent="0.15">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x14ac:dyDescent="0.15">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15">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x14ac:dyDescent="0.15">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15">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15">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15">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15">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x14ac:dyDescent="0.15">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15">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x14ac:dyDescent="0.15">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x14ac:dyDescent="0.15">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x14ac:dyDescent="0.15">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x14ac:dyDescent="0.15">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x14ac:dyDescent="0.15">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x14ac:dyDescent="0.15">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x14ac:dyDescent="0.15">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x14ac:dyDescent="0.15">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15">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x14ac:dyDescent="0.15">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x14ac:dyDescent="0.15">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x14ac:dyDescent="0.15">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15">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15">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x14ac:dyDescent="0.15">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x14ac:dyDescent="0.15">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15">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x14ac:dyDescent="0.15">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x14ac:dyDescent="0.15">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15">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x14ac:dyDescent="0.15">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x14ac:dyDescent="0.15">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15">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15">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15">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15">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15">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15">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15">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15">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15">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15">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15">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15">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15">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15">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15">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15">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15">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15">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15">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x14ac:dyDescent="0.15">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x14ac:dyDescent="0.15">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15">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x14ac:dyDescent="0.15">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15">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15">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15">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x14ac:dyDescent="0.15">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x14ac:dyDescent="0.15">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15">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x14ac:dyDescent="0.15">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15">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15">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x14ac:dyDescent="0.15">
      <c r="C786" s="196"/>
      <c r="G786" s="185"/>
      <c r="H786" s="185"/>
    </row>
    <row r="787" spans="1:14" x14ac:dyDescent="0.15">
      <c r="C787" s="196"/>
      <c r="G787" s="185"/>
      <c r="H787" s="185"/>
    </row>
    <row r="788" spans="1:14" x14ac:dyDescent="0.15">
      <c r="G788" s="185"/>
      <c r="H788" s="185"/>
    </row>
    <row r="789" spans="1:14" x14ac:dyDescent="0.15">
      <c r="G789" s="185"/>
      <c r="H789" s="185"/>
    </row>
    <row r="790" spans="1:14" x14ac:dyDescent="0.15">
      <c r="G790" s="185"/>
      <c r="H790" s="185"/>
    </row>
    <row r="791" spans="1:14" x14ac:dyDescent="0.15">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1054</v>
      </c>
      <c r="B1" s="2"/>
      <c r="C1" s="2" t="s">
        <v>335</v>
      </c>
      <c r="D1" s="2" t="s">
        <v>1219</v>
      </c>
      <c r="E1" s="2" t="s">
        <v>1220</v>
      </c>
      <c r="F1" s="2" t="s">
        <v>315</v>
      </c>
      <c r="G1" s="2" t="s">
        <v>1221</v>
      </c>
      <c r="H1" s="2"/>
      <c r="I1" s="2" t="s">
        <v>315</v>
      </c>
      <c r="J1" s="2" t="s">
        <v>1222</v>
      </c>
      <c r="K1" s="2"/>
      <c r="L1" s="2"/>
      <c r="M1" s="2"/>
      <c r="N1" s="2"/>
    </row>
    <row r="2" spans="1:14" x14ac:dyDescent="0.15">
      <c r="A2" t="s">
        <v>1223</v>
      </c>
      <c r="C2" t="s">
        <v>338</v>
      </c>
      <c r="D2" t="s">
        <v>1224</v>
      </c>
      <c r="E2">
        <v>1</v>
      </c>
      <c r="F2" t="s">
        <v>319</v>
      </c>
      <c r="G2" t="s">
        <v>1225</v>
      </c>
      <c r="I2" t="s">
        <v>317</v>
      </c>
      <c r="J2" t="s">
        <v>1226</v>
      </c>
    </row>
    <row r="3" spans="1:14" x14ac:dyDescent="0.15">
      <c r="A3" t="s">
        <v>1060</v>
      </c>
      <c r="C3" t="s">
        <v>340</v>
      </c>
      <c r="D3" t="s">
        <v>1227</v>
      </c>
      <c r="E3">
        <v>1</v>
      </c>
      <c r="F3" t="s">
        <v>319</v>
      </c>
      <c r="G3" t="s">
        <v>1225</v>
      </c>
      <c r="I3" t="s">
        <v>319</v>
      </c>
      <c r="J3" t="s">
        <v>320</v>
      </c>
    </row>
    <row r="4" spans="1:14" x14ac:dyDescent="0.15">
      <c r="A4" t="s">
        <v>1124</v>
      </c>
      <c r="C4" t="s">
        <v>342</v>
      </c>
      <c r="D4" t="s">
        <v>1228</v>
      </c>
      <c r="E4">
        <v>1</v>
      </c>
      <c r="F4" t="s">
        <v>319</v>
      </c>
      <c r="G4" t="s">
        <v>1225</v>
      </c>
      <c r="I4" t="s">
        <v>321</v>
      </c>
      <c r="J4" t="s">
        <v>322</v>
      </c>
    </row>
    <row r="5" spans="1:14" x14ac:dyDescent="0.15">
      <c r="A5" t="s">
        <v>1080</v>
      </c>
      <c r="C5" t="s">
        <v>344</v>
      </c>
      <c r="D5" t="s">
        <v>1229</v>
      </c>
      <c r="E5">
        <v>1</v>
      </c>
      <c r="F5" t="s">
        <v>319</v>
      </c>
      <c r="G5" t="s">
        <v>1225</v>
      </c>
      <c r="I5" t="s">
        <v>323</v>
      </c>
      <c r="J5" t="s">
        <v>324</v>
      </c>
    </row>
    <row r="6" spans="1:14" x14ac:dyDescent="0.15">
      <c r="A6" t="s">
        <v>1230</v>
      </c>
      <c r="C6" t="s">
        <v>346</v>
      </c>
      <c r="D6" t="s">
        <v>1231</v>
      </c>
      <c r="E6">
        <v>1</v>
      </c>
      <c r="F6" t="s">
        <v>319</v>
      </c>
      <c r="G6" t="s">
        <v>1225</v>
      </c>
      <c r="I6" t="s">
        <v>325</v>
      </c>
      <c r="J6" t="s">
        <v>1232</v>
      </c>
    </row>
    <row r="7" spans="1:14" x14ac:dyDescent="0.15">
      <c r="A7" t="s">
        <v>1233</v>
      </c>
      <c r="C7" t="s">
        <v>348</v>
      </c>
      <c r="D7" t="s">
        <v>1234</v>
      </c>
      <c r="E7">
        <v>2</v>
      </c>
      <c r="F7" t="s">
        <v>321</v>
      </c>
      <c r="G7" t="s">
        <v>1235</v>
      </c>
    </row>
    <row r="8" spans="1:14" x14ac:dyDescent="0.15">
      <c r="A8" t="s">
        <v>1088</v>
      </c>
      <c r="C8" t="s">
        <v>350</v>
      </c>
      <c r="D8" t="s">
        <v>1236</v>
      </c>
      <c r="E8">
        <v>3</v>
      </c>
      <c r="F8" t="s">
        <v>321</v>
      </c>
      <c r="G8" t="s">
        <v>1237</v>
      </c>
    </row>
    <row r="9" spans="1:14" x14ac:dyDescent="0.15">
      <c r="A9" t="s">
        <v>1238</v>
      </c>
      <c r="C9" t="s">
        <v>352</v>
      </c>
      <c r="D9" t="s">
        <v>1239</v>
      </c>
      <c r="E9">
        <v>3</v>
      </c>
      <c r="F9" t="s">
        <v>321</v>
      </c>
      <c r="G9" t="s">
        <v>1240</v>
      </c>
    </row>
    <row r="10" spans="1:14" x14ac:dyDescent="0.15">
      <c r="A10" t="s">
        <v>1162</v>
      </c>
      <c r="C10" t="s">
        <v>354</v>
      </c>
      <c r="D10" t="s">
        <v>1241</v>
      </c>
      <c r="E10">
        <v>4</v>
      </c>
      <c r="F10" t="s">
        <v>321</v>
      </c>
      <c r="G10" t="s">
        <v>1242</v>
      </c>
    </row>
    <row r="11" spans="1:14" x14ac:dyDescent="0.15">
      <c r="A11" t="s">
        <v>1164</v>
      </c>
      <c r="C11" t="s">
        <v>356</v>
      </c>
      <c r="D11" t="s">
        <v>1243</v>
      </c>
      <c r="E11">
        <v>4</v>
      </c>
      <c r="F11" t="s">
        <v>317</v>
      </c>
      <c r="G11" t="s">
        <v>1242</v>
      </c>
    </row>
    <row r="12" spans="1:14" x14ac:dyDescent="0.15">
      <c r="A12" t="s">
        <v>1126</v>
      </c>
      <c r="C12" t="s">
        <v>358</v>
      </c>
      <c r="D12" t="s">
        <v>1244</v>
      </c>
      <c r="E12">
        <v>4</v>
      </c>
      <c r="F12" t="s">
        <v>317</v>
      </c>
      <c r="G12" t="s">
        <v>1242</v>
      </c>
    </row>
    <row r="13" spans="1:14" x14ac:dyDescent="0.15">
      <c r="A13" t="s">
        <v>1166</v>
      </c>
      <c r="C13" t="s">
        <v>360</v>
      </c>
      <c r="D13" t="s">
        <v>1245</v>
      </c>
      <c r="E13">
        <v>4</v>
      </c>
      <c r="F13" t="s">
        <v>325</v>
      </c>
      <c r="G13" t="s">
        <v>1242</v>
      </c>
    </row>
    <row r="14" spans="1:14" x14ac:dyDescent="0.15">
      <c r="A14" t="s">
        <v>1062</v>
      </c>
      <c r="C14" t="s">
        <v>362</v>
      </c>
      <c r="D14" t="s">
        <v>1246</v>
      </c>
      <c r="E14">
        <v>4</v>
      </c>
      <c r="F14" t="s">
        <v>321</v>
      </c>
      <c r="G14" t="s">
        <v>1242</v>
      </c>
    </row>
    <row r="15" spans="1:14" x14ac:dyDescent="0.15">
      <c r="A15" t="s">
        <v>1064</v>
      </c>
      <c r="C15" t="s">
        <v>364</v>
      </c>
    </row>
    <row r="16" spans="1:14" x14ac:dyDescent="0.15">
      <c r="A16" t="s">
        <v>1128</v>
      </c>
      <c r="C16" t="s">
        <v>365</v>
      </c>
    </row>
    <row r="17" spans="1:3" x14ac:dyDescent="0.15">
      <c r="A17" t="s">
        <v>1090</v>
      </c>
      <c r="C17" t="s">
        <v>366</v>
      </c>
    </row>
    <row r="18" spans="1:3" x14ac:dyDescent="0.15">
      <c r="A18" t="s">
        <v>1130</v>
      </c>
      <c r="C18" t="s">
        <v>367</v>
      </c>
    </row>
    <row r="19" spans="1:3" x14ac:dyDescent="0.15">
      <c r="A19" t="s">
        <v>1132</v>
      </c>
      <c r="C19" t="s">
        <v>368</v>
      </c>
    </row>
    <row r="20" spans="1:3" x14ac:dyDescent="0.15">
      <c r="A20" t="s">
        <v>1168</v>
      </c>
      <c r="C20" t="s">
        <v>1247</v>
      </c>
    </row>
    <row r="21" spans="1:3" x14ac:dyDescent="0.15">
      <c r="A21" t="s">
        <v>1248</v>
      </c>
      <c r="C21" t="s">
        <v>1249</v>
      </c>
    </row>
    <row r="22" spans="1:3" x14ac:dyDescent="0.15">
      <c r="A22" t="s">
        <v>1250</v>
      </c>
      <c r="C22" t="s">
        <v>1251</v>
      </c>
    </row>
    <row r="23" spans="1:3" x14ac:dyDescent="0.15">
      <c r="A23" t="s">
        <v>1170</v>
      </c>
      <c r="C23" t="s">
        <v>1252</v>
      </c>
    </row>
    <row r="24" spans="1:3" x14ac:dyDescent="0.15">
      <c r="A24" t="s">
        <v>1253</v>
      </c>
      <c r="C24" t="s">
        <v>1254</v>
      </c>
    </row>
    <row r="25" spans="1:3" x14ac:dyDescent="0.15">
      <c r="A25" t="s">
        <v>1172</v>
      </c>
      <c r="C25" t="s">
        <v>1255</v>
      </c>
    </row>
    <row r="26" spans="1:3" x14ac:dyDescent="0.15">
      <c r="A26" t="s">
        <v>1134</v>
      </c>
      <c r="C26" t="s">
        <v>1256</v>
      </c>
    </row>
    <row r="27" spans="1:3" x14ac:dyDescent="0.15">
      <c r="A27" t="s">
        <v>1076</v>
      </c>
      <c r="C27" t="s">
        <v>1257</v>
      </c>
    </row>
    <row r="28" spans="1:3" x14ac:dyDescent="0.15">
      <c r="A28" t="s">
        <v>1094</v>
      </c>
    </row>
    <row r="29" spans="1:3" x14ac:dyDescent="0.15">
      <c r="A29" t="s">
        <v>1096</v>
      </c>
    </row>
    <row r="30" spans="1:3" x14ac:dyDescent="0.15">
      <c r="A30" t="s">
        <v>1174</v>
      </c>
    </row>
    <row r="31" spans="1:3" x14ac:dyDescent="0.15">
      <c r="A31" t="s">
        <v>1136</v>
      </c>
    </row>
    <row r="32" spans="1:3" x14ac:dyDescent="0.15">
      <c r="A32" t="s">
        <v>1176</v>
      </c>
    </row>
    <row r="33" spans="1:1" x14ac:dyDescent="0.15">
      <c r="A33" t="s">
        <v>1100</v>
      </c>
    </row>
    <row r="34" spans="1:1" x14ac:dyDescent="0.15">
      <c r="A34" t="s">
        <v>1178</v>
      </c>
    </row>
    <row r="35" spans="1:1" x14ac:dyDescent="0.15">
      <c r="A35" t="s">
        <v>1198</v>
      </c>
    </row>
    <row r="36" spans="1:1" x14ac:dyDescent="0.15">
      <c r="A36" t="s">
        <v>1102</v>
      </c>
    </row>
    <row r="37" spans="1:1" x14ac:dyDescent="0.15">
      <c r="A37" t="s">
        <v>1180</v>
      </c>
    </row>
    <row r="38" spans="1:1" x14ac:dyDescent="0.15">
      <c r="A38" t="s">
        <v>1258</v>
      </c>
    </row>
    <row r="39" spans="1:1" x14ac:dyDescent="0.15">
      <c r="A39" t="s">
        <v>1182</v>
      </c>
    </row>
    <row r="40" spans="1:1" x14ac:dyDescent="0.15">
      <c r="A40" t="s">
        <v>1216</v>
      </c>
    </row>
    <row r="41" spans="1:1" x14ac:dyDescent="0.15">
      <c r="A41" t="s">
        <v>1078</v>
      </c>
    </row>
    <row r="42" spans="1:1" x14ac:dyDescent="0.15">
      <c r="A42" t="s">
        <v>1140</v>
      </c>
    </row>
    <row r="43" spans="1:1" x14ac:dyDescent="0.15">
      <c r="A43" t="s">
        <v>1259</v>
      </c>
    </row>
    <row r="44" spans="1:1" x14ac:dyDescent="0.15">
      <c r="A44" t="s">
        <v>1260</v>
      </c>
    </row>
    <row r="45" spans="1:1" x14ac:dyDescent="0.15">
      <c r="A45" t="s">
        <v>1261</v>
      </c>
    </row>
    <row r="46" spans="1:1" x14ac:dyDescent="0.15">
      <c r="A46" t="s">
        <v>1184</v>
      </c>
    </row>
    <row r="47" spans="1:1" x14ac:dyDescent="0.15">
      <c r="A47" t="s">
        <v>1104</v>
      </c>
    </row>
    <row r="48" spans="1:1" x14ac:dyDescent="0.15">
      <c r="A48" t="s">
        <v>1144</v>
      </c>
    </row>
    <row r="49" spans="1:1" x14ac:dyDescent="0.15">
      <c r="A49" t="s">
        <v>1142</v>
      </c>
    </row>
    <row r="50" spans="1:1" x14ac:dyDescent="0.15">
      <c r="A50" t="s">
        <v>1218</v>
      </c>
    </row>
    <row r="51" spans="1:1" x14ac:dyDescent="0.15">
      <c r="A51" t="s">
        <v>1186</v>
      </c>
    </row>
    <row r="52" spans="1:1" x14ac:dyDescent="0.15">
      <c r="A52" t="s">
        <v>1106</v>
      </c>
    </row>
    <row r="53" spans="1:1" x14ac:dyDescent="0.15">
      <c r="A53" t="s">
        <v>1262</v>
      </c>
    </row>
    <row r="54" spans="1:1" x14ac:dyDescent="0.15">
      <c r="A54" t="s">
        <v>1188</v>
      </c>
    </row>
    <row r="55" spans="1:1" x14ac:dyDescent="0.15">
      <c r="A55" t="s">
        <v>1263</v>
      </c>
    </row>
    <row r="56" spans="1:1" x14ac:dyDescent="0.15">
      <c r="A56" t="s">
        <v>1110</v>
      </c>
    </row>
    <row r="57" spans="1:1" x14ac:dyDescent="0.15">
      <c r="A57" t="s">
        <v>1264</v>
      </c>
    </row>
    <row r="58" spans="1:1" x14ac:dyDescent="0.15">
      <c r="A58" t="s">
        <v>1214</v>
      </c>
    </row>
    <row r="59" spans="1:1" x14ac:dyDescent="0.15">
      <c r="A59" t="s">
        <v>1265</v>
      </c>
    </row>
    <row r="60" spans="1:1" x14ac:dyDescent="0.15">
      <c r="A60" t="s">
        <v>1190</v>
      </c>
    </row>
    <row r="61" spans="1:1" x14ac:dyDescent="0.15">
      <c r="A61" t="s">
        <v>1266</v>
      </c>
    </row>
    <row r="62" spans="1:1" x14ac:dyDescent="0.15">
      <c r="A62" t="s">
        <v>1192</v>
      </c>
    </row>
    <row r="63" spans="1:1" x14ac:dyDescent="0.15">
      <c r="A63" t="s">
        <v>1267</v>
      </c>
    </row>
    <row r="64" spans="1:1" x14ac:dyDescent="0.15">
      <c r="A64" t="s">
        <v>1112</v>
      </c>
    </row>
    <row r="65" spans="1:1" x14ac:dyDescent="0.15">
      <c r="A65" t="s">
        <v>1194</v>
      </c>
    </row>
    <row r="66" spans="1:1" x14ac:dyDescent="0.15">
      <c r="A66" t="s">
        <v>1146</v>
      </c>
    </row>
    <row r="67" spans="1:1" x14ac:dyDescent="0.15">
      <c r="A67" t="s">
        <v>1268</v>
      </c>
    </row>
    <row r="68" spans="1:1" x14ac:dyDescent="0.15">
      <c r="A68" t="s">
        <v>1196</v>
      </c>
    </row>
    <row r="69" spans="1:1" x14ac:dyDescent="0.15">
      <c r="A69" t="s">
        <v>1269</v>
      </c>
    </row>
    <row r="70" spans="1:1" x14ac:dyDescent="0.15">
      <c r="A70" t="s">
        <v>1270</v>
      </c>
    </row>
    <row r="71" spans="1:1" x14ac:dyDescent="0.15">
      <c r="A71" t="s">
        <v>1072</v>
      </c>
    </row>
    <row r="72" spans="1:1" x14ac:dyDescent="0.15">
      <c r="A72" t="s">
        <v>1114</v>
      </c>
    </row>
    <row r="73" spans="1:1" x14ac:dyDescent="0.15">
      <c r="A73" t="s">
        <v>1271</v>
      </c>
    </row>
    <row r="74" spans="1:1" x14ac:dyDescent="0.15">
      <c r="A74" t="s">
        <v>1116</v>
      </c>
    </row>
    <row r="75" spans="1:1" x14ac:dyDescent="0.15">
      <c r="A75" t="s">
        <v>1118</v>
      </c>
    </row>
    <row r="76" spans="1:1" x14ac:dyDescent="0.15">
      <c r="A76" t="s">
        <v>1148</v>
      </c>
    </row>
    <row r="77" spans="1:1" x14ac:dyDescent="0.15">
      <c r="A77" t="s">
        <v>1150</v>
      </c>
    </row>
    <row r="78" spans="1:1" x14ac:dyDescent="0.15">
      <c r="A78" t="s">
        <v>1272</v>
      </c>
    </row>
    <row r="79" spans="1:1" x14ac:dyDescent="0.15">
      <c r="A79" t="s">
        <v>1273</v>
      </c>
    </row>
    <row r="80" spans="1:1" x14ac:dyDescent="0.15">
      <c r="A80" t="s">
        <v>1152</v>
      </c>
    </row>
    <row r="81" spans="1:1" x14ac:dyDescent="0.15">
      <c r="A81" t="s">
        <v>1154</v>
      </c>
    </row>
    <row r="82" spans="1:1" x14ac:dyDescent="0.15">
      <c r="A82" t="s">
        <v>1212</v>
      </c>
    </row>
    <row r="83" spans="1:1" x14ac:dyDescent="0.15">
      <c r="A83" t="s">
        <v>1274</v>
      </c>
    </row>
    <row r="84" spans="1:1" x14ac:dyDescent="0.15">
      <c r="A84" t="s">
        <v>1200</v>
      </c>
    </row>
    <row r="85" spans="1:1" x14ac:dyDescent="0.15">
      <c r="A85" t="s">
        <v>1074</v>
      </c>
    </row>
    <row r="86" spans="1:1" x14ac:dyDescent="0.15">
      <c r="A86" t="s">
        <v>1084</v>
      </c>
    </row>
    <row r="87" spans="1:1" x14ac:dyDescent="0.15">
      <c r="A87" t="s">
        <v>1202</v>
      </c>
    </row>
    <row r="88" spans="1:1" x14ac:dyDescent="0.15">
      <c r="A88" t="s">
        <v>1156</v>
      </c>
    </row>
    <row r="89" spans="1:1" x14ac:dyDescent="0.15">
      <c r="A89" t="s">
        <v>1108</v>
      </c>
    </row>
    <row r="90" spans="1:1" x14ac:dyDescent="0.15">
      <c r="A90" t="s">
        <v>1120</v>
      </c>
    </row>
    <row r="91" spans="1:1" x14ac:dyDescent="0.15">
      <c r="A91" t="s">
        <v>1158</v>
      </c>
    </row>
    <row r="92" spans="1:1" x14ac:dyDescent="0.15">
      <c r="A92" t="s">
        <v>1204</v>
      </c>
    </row>
    <row r="93" spans="1:1" x14ac:dyDescent="0.15">
      <c r="A93" t="s">
        <v>1275</v>
      </c>
    </row>
    <row r="94" spans="1:1" x14ac:dyDescent="0.15">
      <c r="A94" t="s">
        <v>1206</v>
      </c>
    </row>
    <row r="95" spans="1:1" x14ac:dyDescent="0.15">
      <c r="A95" t="s">
        <v>1122</v>
      </c>
    </row>
    <row r="96" spans="1:1" x14ac:dyDescent="0.15">
      <c r="A96" t="s">
        <v>1208</v>
      </c>
    </row>
    <row r="97" spans="1:1" x14ac:dyDescent="0.15">
      <c r="A97" t="s">
        <v>1066</v>
      </c>
    </row>
    <row r="98" spans="1:1" x14ac:dyDescent="0.1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69" t="str">
        <f>Spolu!C3&amp;", "&amp;Spolu!C6</f>
        <v>Slovenská boxerská federácia, Dr. Vladimíra Clementisa 3222/10, Bratislava, 821 02</v>
      </c>
      <c r="B1" s="369"/>
      <c r="C1" s="369"/>
      <c r="N1" s="137" t="str">
        <f>O1&amp;" - "&amp;P1</f>
        <v>a - príspevok uznaným športom</v>
      </c>
      <c r="O1" s="137" t="s">
        <v>338</v>
      </c>
      <c r="P1" s="137" t="s">
        <v>339</v>
      </c>
    </row>
    <row r="2" spans="1:16" x14ac:dyDescent="0.15">
      <c r="N2" s="137" t="str">
        <f t="shared" ref="N2:N18" si="0">O2&amp;" - "&amp;P2</f>
        <v>b - príspevok Slovenskému olympijskému a športovému výboru</v>
      </c>
      <c r="O2" s="137" t="s">
        <v>340</v>
      </c>
      <c r="P2" s="137" t="s">
        <v>341</v>
      </c>
    </row>
    <row r="3" spans="1:16" x14ac:dyDescent="0.15">
      <c r="E3" s="370" t="s">
        <v>1276</v>
      </c>
      <c r="F3" s="371"/>
      <c r="N3" s="137" t="str">
        <f t="shared" si="0"/>
        <v>c - príspevok Slovenskému paralympijskému výboru</v>
      </c>
      <c r="O3" s="137" t="s">
        <v>342</v>
      </c>
      <c r="P3" s="137" t="s">
        <v>343</v>
      </c>
    </row>
    <row r="4" spans="1:16" ht="45.75" customHeight="1" x14ac:dyDescent="0.15">
      <c r="E4" s="371"/>
      <c r="F4" s="371"/>
      <c r="N4" s="137" t="str">
        <f t="shared" si="0"/>
        <v>d - príspevok športovcom top tímu</v>
      </c>
      <c r="O4" s="137" t="s">
        <v>344</v>
      </c>
      <c r="P4" s="137" t="s">
        <v>345</v>
      </c>
    </row>
    <row r="5" spans="1:16" ht="30.75" customHeight="1" x14ac:dyDescent="0.15">
      <c r="C5" s="138" t="s">
        <v>1277</v>
      </c>
      <c r="N5" s="137" t="str">
        <f t="shared" si="0"/>
        <v>e - rozvoj športov, ktoré nie sú uznanými podľa zákona č. 440/2015 Z. z.</v>
      </c>
      <c r="O5" s="137" t="s">
        <v>346</v>
      </c>
      <c r="P5" s="137" t="s">
        <v>351</v>
      </c>
    </row>
    <row r="6" spans="1:16" ht="34" x14ac:dyDescent="0.15">
      <c r="C6" s="138" t="s">
        <v>1278</v>
      </c>
      <c r="E6" s="140" t="s">
        <v>1279</v>
      </c>
      <c r="F6" s="149"/>
      <c r="N6" s="137" t="str">
        <f t="shared" si="0"/>
        <v>f - organizovanie významných a tradičných športových podujatí na území SR v roku 2020</v>
      </c>
      <c r="O6" s="137" t="s">
        <v>348</v>
      </c>
      <c r="P6" s="137" t="s">
        <v>1280</v>
      </c>
    </row>
    <row r="7" spans="1:16" ht="17" x14ac:dyDescent="0.15">
      <c r="C7" s="138" t="s">
        <v>1281</v>
      </c>
      <c r="E7" s="140" t="s">
        <v>1282</v>
      </c>
      <c r="F7" s="150"/>
      <c r="N7" s="137" t="str">
        <f t="shared" si="0"/>
        <v>g - projekty školského, univerzitného športu a športu pre všetkých</v>
      </c>
      <c r="O7" s="137" t="s">
        <v>350</v>
      </c>
      <c r="P7" s="137" t="s">
        <v>1283</v>
      </c>
    </row>
    <row r="8" spans="1:16" ht="17" x14ac:dyDescent="0.15">
      <c r="C8" s="138" t="s">
        <v>1284</v>
      </c>
      <c r="E8" s="140" t="s">
        <v>1285</v>
      </c>
      <c r="F8" s="151"/>
      <c r="N8" s="137" t="str">
        <f t="shared" si="0"/>
        <v>h - podpora a rozvoj turistických a cykloturistických trás</v>
      </c>
      <c r="O8" s="137" t="s">
        <v>352</v>
      </c>
      <c r="P8" s="137" t="s">
        <v>353</v>
      </c>
    </row>
    <row r="9" spans="1:16" x14ac:dyDescent="0.1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15">
      <c r="N10" s="137" t="str">
        <f t="shared" si="0"/>
        <v>j - projekty pre popularizáciu pohybových aktivít detí, mládeže a seniorov</v>
      </c>
      <c r="O10" s="137" t="s">
        <v>356</v>
      </c>
      <c r="P10" s="137" t="s">
        <v>1288</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72" t="s">
        <v>1289</v>
      </c>
      <c r="B12" s="372"/>
      <c r="C12" s="372"/>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1290</v>
      </c>
    </row>
    <row r="14" spans="1:16" ht="45" customHeight="1" x14ac:dyDescent="0.1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1291</v>
      </c>
    </row>
    <row r="15" spans="1:16" ht="32.25" customHeight="1" thickBot="1" x14ac:dyDescent="0.2">
      <c r="A15" s="139" t="s">
        <v>1292</v>
      </c>
      <c r="B15" s="374" t="s">
        <v>1293</v>
      </c>
      <c r="C15" s="375"/>
      <c r="N15" s="137" t="str">
        <f t="shared" si="0"/>
        <v>o - účasť na významnej súťaži podľa § 3 písm. h) druhého až štvrtého bodu Zákona o športe vrátane prípravy na túto súťaž</v>
      </c>
      <c r="O15" s="137" t="s">
        <v>365</v>
      </c>
      <c r="P15" s="137" t="s">
        <v>1294</v>
      </c>
    </row>
    <row r="16" spans="1:16" x14ac:dyDescent="0.1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15">
      <c r="A17" s="139" t="s">
        <v>1298</v>
      </c>
      <c r="B17" s="254" t="s">
        <v>1299</v>
      </c>
      <c r="C17" s="194"/>
      <c r="E17" s="147"/>
      <c r="F17" s="284"/>
      <c r="N17" s="137" t="str">
        <f t="shared" si="0"/>
        <v xml:space="preserve">q - </v>
      </c>
      <c r="O17" s="137" t="s">
        <v>367</v>
      </c>
    </row>
    <row r="18" spans="1:16" x14ac:dyDescent="0.15">
      <c r="B18" s="193" t="s">
        <v>1300</v>
      </c>
      <c r="C18" s="142" t="str">
        <f>Spolu!C4</f>
        <v>31744621</v>
      </c>
      <c r="E18" s="147" t="s">
        <v>1301</v>
      </c>
      <c r="F18" s="284">
        <v>421947749446</v>
      </c>
      <c r="N18" s="137" t="str">
        <f t="shared" si="0"/>
        <v xml:space="preserve">r - </v>
      </c>
      <c r="O18" s="137" t="s">
        <v>368</v>
      </c>
    </row>
    <row r="19" spans="1:16" x14ac:dyDescent="0.15">
      <c r="E19" s="147" t="s">
        <v>1302</v>
      </c>
      <c r="F19" s="284">
        <v>421947749756</v>
      </c>
    </row>
    <row r="20" spans="1:16" ht="17" thickBot="1" x14ac:dyDescent="0.2">
      <c r="A20" s="139" t="s">
        <v>396</v>
      </c>
      <c r="B20" s="143">
        <f>F6</f>
        <v>0</v>
      </c>
      <c r="E20" s="208"/>
      <c r="F20" s="285"/>
    </row>
    <row r="21" spans="1:16" ht="189" customHeight="1" x14ac:dyDescent="0.15">
      <c r="B21" s="211"/>
      <c r="C21" s="144"/>
    </row>
    <row r="22" spans="1:16" ht="39.75" customHeight="1" x14ac:dyDescent="0.15">
      <c r="B22" s="368" t="s">
        <v>1303</v>
      </c>
      <c r="C22" s="368"/>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1304</v>
      </c>
    </row>
    <row r="29" spans="1:16" x14ac:dyDescent="0.15">
      <c r="N29" s="137" t="s">
        <v>1305</v>
      </c>
    </row>
    <row r="30" spans="1:16" x14ac:dyDescent="0.1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69" t="str">
        <f>Spolu!C3&amp;", "&amp;Spolu!C6</f>
        <v>Slovenská boxerská federácia, Dr. Vladimíra Clementisa 3222/10, Bratislava, 821 02</v>
      </c>
      <c r="B1" s="369"/>
      <c r="C1" s="369"/>
      <c r="N1" s="137" t="str">
        <f>O1&amp;" - "&amp;P1</f>
        <v>a - príspevok uznaným športom</v>
      </c>
      <c r="O1" s="137" t="s">
        <v>338</v>
      </c>
      <c r="P1" s="137" t="str">
        <f>Spolu!B17</f>
        <v>príspevok uznaným športom</v>
      </c>
    </row>
    <row r="2" spans="1:16" x14ac:dyDescent="0.15">
      <c r="N2" s="137" t="str">
        <f t="shared" ref="N2:N19" si="0">O2&amp;" - "&amp;P2</f>
        <v>b - príspevok Slovenskému olympijskému a športovému výboru</v>
      </c>
      <c r="O2" s="137" t="s">
        <v>340</v>
      </c>
      <c r="P2" s="137" t="str">
        <f>Spolu!B18</f>
        <v>príspevok Slovenskému olympijskému a športovému výboru</v>
      </c>
    </row>
    <row r="3" spans="1:16" x14ac:dyDescent="0.15">
      <c r="E3" s="370" t="s">
        <v>1276</v>
      </c>
      <c r="F3" s="371"/>
      <c r="N3" s="137" t="str">
        <f t="shared" si="0"/>
        <v>c - príspevok Slovenskému paralympijskému výboru</v>
      </c>
      <c r="O3" s="137" t="s">
        <v>342</v>
      </c>
      <c r="P3" s="137" t="str">
        <f>Spolu!B19</f>
        <v>príspevok Slovenskému paralympijskému výboru</v>
      </c>
    </row>
    <row r="4" spans="1:16" ht="45.75" customHeight="1" x14ac:dyDescent="0.15">
      <c r="E4" s="371"/>
      <c r="F4" s="371"/>
      <c r="N4" s="137" t="str">
        <f t="shared" si="0"/>
        <v>d - príspevok športovcom top tímu</v>
      </c>
      <c r="O4" s="137" t="s">
        <v>344</v>
      </c>
      <c r="P4" s="137" t="str">
        <f>Spolu!B20</f>
        <v>príspevok športovcom top tímu</v>
      </c>
    </row>
    <row r="5" spans="1:16" ht="30.75" customHeight="1" x14ac:dyDescent="0.1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4" x14ac:dyDescent="0.15">
      <c r="C6" s="138" t="s">
        <v>1278</v>
      </c>
      <c r="E6" s="140" t="s">
        <v>1279</v>
      </c>
      <c r="F6" s="149"/>
      <c r="N6" s="137" t="str">
        <f t="shared" si="0"/>
        <v>f - plnenie úloh verejného záujmu v športe</v>
      </c>
      <c r="O6" s="137" t="s">
        <v>348</v>
      </c>
      <c r="P6" s="137" t="str">
        <f>Spolu!B22</f>
        <v>plnenie úloh verejného záujmu v športe</v>
      </c>
    </row>
    <row r="7" spans="1:16" ht="17" x14ac:dyDescent="0.1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ht="17" x14ac:dyDescent="0.1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1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1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72" t="s">
        <v>1308</v>
      </c>
      <c r="B12" s="372"/>
      <c r="C12" s="372"/>
      <c r="D12" s="138"/>
      <c r="E12" s="138"/>
      <c r="F12" s="195" t="s">
        <v>1309</v>
      </c>
      <c r="G12" s="138"/>
      <c r="N12" s="137" t="str">
        <f t="shared" si="0"/>
        <v>l - podpora zdravotne postihnutých športovcov</v>
      </c>
      <c r="O12" s="137" t="s">
        <v>360</v>
      </c>
      <c r="P12" s="137" t="str">
        <f>Spolu!B28</f>
        <v>podpora zdravotne postihnutých športovcov</v>
      </c>
    </row>
    <row r="13" spans="1:16" ht="55.5" customHeight="1" x14ac:dyDescent="0.1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1400</v>
      </c>
      <c r="N13" s="137" t="str">
        <f t="shared" si="0"/>
        <v>m - organizácia tradičných športových podujatí</v>
      </c>
      <c r="O13" s="137" t="s">
        <v>362</v>
      </c>
      <c r="P13" s="137" t="str">
        <f>Spolu!B29</f>
        <v>organizácia tradičných športových podujatí</v>
      </c>
    </row>
    <row r="14" spans="1:16" ht="34.5" customHeight="1" x14ac:dyDescent="0.15">
      <c r="A14" s="139" t="s">
        <v>1292</v>
      </c>
      <c r="B14" s="374" t="s">
        <v>1310</v>
      </c>
      <c r="C14" s="375"/>
      <c r="F14" s="313"/>
      <c r="N14" s="137" t="str">
        <f t="shared" si="0"/>
        <v xml:space="preserve">n - </v>
      </c>
      <c r="O14" s="137" t="s">
        <v>364</v>
      </c>
    </row>
    <row r="15" spans="1:16" ht="34.5" customHeight="1" x14ac:dyDescent="0.15">
      <c r="A15" s="139" t="s">
        <v>1311</v>
      </c>
      <c r="B15" s="374"/>
      <c r="C15" s="375"/>
      <c r="F15" s="377"/>
      <c r="N15" s="137" t="str">
        <f t="shared" si="0"/>
        <v xml:space="preserve">o - </v>
      </c>
      <c r="O15" s="137" t="s">
        <v>365</v>
      </c>
    </row>
    <row r="16" spans="1:16" x14ac:dyDescent="0.15">
      <c r="A16" s="139" t="s">
        <v>1295</v>
      </c>
      <c r="B16" s="142">
        <f>F8</f>
        <v>0</v>
      </c>
      <c r="C16" s="137"/>
      <c r="F16" s="377"/>
      <c r="N16" s="137" t="str">
        <f t="shared" si="0"/>
        <v xml:space="preserve">p - </v>
      </c>
      <c r="O16" s="137" t="s">
        <v>366</v>
      </c>
    </row>
    <row r="17" spans="1:16" ht="32.25" customHeight="1" x14ac:dyDescent="0.15">
      <c r="A17" s="139" t="s">
        <v>1298</v>
      </c>
      <c r="B17" s="142">
        <f>F9</f>
        <v>0</v>
      </c>
      <c r="C17" s="137"/>
      <c r="F17" s="377"/>
      <c r="N17" s="137" t="str">
        <f t="shared" si="0"/>
        <v xml:space="preserve">q - </v>
      </c>
      <c r="O17" s="137" t="s">
        <v>367</v>
      </c>
    </row>
    <row r="18" spans="1:16" ht="17" thickBot="1" x14ac:dyDescent="0.2">
      <c r="B18" s="193" t="s">
        <v>1312</v>
      </c>
      <c r="C18" s="194">
        <v>31</v>
      </c>
      <c r="N18" s="137" t="str">
        <f t="shared" si="0"/>
        <v xml:space="preserve">r - </v>
      </c>
      <c r="O18" s="137" t="s">
        <v>368</v>
      </c>
    </row>
    <row r="19" spans="1:16" x14ac:dyDescent="0.15">
      <c r="B19" s="193" t="s">
        <v>1300</v>
      </c>
      <c r="C19" s="142" t="str">
        <f>Spolu!C4</f>
        <v>31744621</v>
      </c>
      <c r="F19" s="145" t="s">
        <v>1296</v>
      </c>
      <c r="G19" s="207"/>
      <c r="H19" s="146"/>
      <c r="N19" s="137" t="str">
        <f t="shared" si="0"/>
        <v xml:space="preserve"> - </v>
      </c>
    </row>
    <row r="20" spans="1:16" x14ac:dyDescent="0.15">
      <c r="A20" s="139" t="s">
        <v>396</v>
      </c>
      <c r="B20" s="143">
        <f>F6</f>
        <v>0</v>
      </c>
      <c r="C20" s="137"/>
      <c r="F20" s="147"/>
      <c r="G20" s="286"/>
      <c r="H20" s="148"/>
    </row>
    <row r="21" spans="1:16" x14ac:dyDescent="0.15">
      <c r="B21" s="137"/>
      <c r="C21" s="137"/>
      <c r="F21" s="147" t="s">
        <v>1301</v>
      </c>
      <c r="G21" s="286">
        <v>421947749446</v>
      </c>
      <c r="H21" s="148"/>
      <c r="N21" s="137" t="str">
        <f>O21&amp;" - "&amp;P21</f>
        <v>026 01 - Šport pre všetkých, školský a univerzitný šport</v>
      </c>
      <c r="O21" s="137" t="s">
        <v>317</v>
      </c>
      <c r="P21" s="137" t="s">
        <v>318</v>
      </c>
    </row>
    <row r="22" spans="1:16" x14ac:dyDescent="0.15">
      <c r="A22" s="137"/>
      <c r="B22" s="137"/>
      <c r="F22" s="147" t="s">
        <v>1302</v>
      </c>
      <c r="G22" s="286">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76" t="s">
        <v>1303</v>
      </c>
      <c r="C24" s="376"/>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1313</v>
      </c>
    </row>
    <row r="28" spans="1:16" x14ac:dyDescent="0.15">
      <c r="N28" s="137" t="s">
        <v>1314</v>
      </c>
    </row>
    <row r="29" spans="1:16" x14ac:dyDescent="0.1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scale="9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1316</v>
      </c>
    </row>
    <row r="2" spans="1:2" ht="30" customHeight="1" x14ac:dyDescent="0.15">
      <c r="A2" s="378" t="s">
        <v>1317</v>
      </c>
      <c r="B2" s="378"/>
    </row>
    <row r="3" spans="1:2" x14ac:dyDescent="0.15">
      <c r="A3" s="61" t="s">
        <v>1318</v>
      </c>
      <c r="B3" s="61" t="s">
        <v>1319</v>
      </c>
    </row>
    <row r="4" spans="1:2" x14ac:dyDescent="0.15">
      <c r="A4" s="62" t="s">
        <v>1320</v>
      </c>
      <c r="B4" s="62" t="s">
        <v>1321</v>
      </c>
    </row>
    <row r="5" spans="1:2" x14ac:dyDescent="0.15">
      <c r="A5" s="62" t="s">
        <v>1322</v>
      </c>
      <c r="B5" s="62" t="s">
        <v>1323</v>
      </c>
    </row>
    <row r="6" spans="1:2" x14ac:dyDescent="0.15">
      <c r="A6" s="62" t="s">
        <v>1324</v>
      </c>
      <c r="B6" s="62" t="s">
        <v>1325</v>
      </c>
    </row>
    <row r="7" spans="1:2" x14ac:dyDescent="0.15">
      <c r="A7" s="62" t="s">
        <v>1326</v>
      </c>
      <c r="B7" s="62" t="s">
        <v>1327</v>
      </c>
    </row>
    <row r="8" spans="1:2" x14ac:dyDescent="0.15">
      <c r="A8" s="62" t="s">
        <v>1328</v>
      </c>
      <c r="B8" s="62" t="s">
        <v>1329</v>
      </c>
    </row>
    <row r="9" spans="1:2" x14ac:dyDescent="0.15">
      <c r="A9" s="62" t="s">
        <v>1330</v>
      </c>
      <c r="B9" s="62" t="s">
        <v>1331</v>
      </c>
    </row>
    <row r="10" spans="1:2" x14ac:dyDescent="0.15">
      <c r="A10" s="62" t="s">
        <v>1332</v>
      </c>
      <c r="B10" s="62" t="s">
        <v>1333</v>
      </c>
    </row>
    <row r="11" spans="1:2" x14ac:dyDescent="0.15">
      <c r="A11" s="62" t="s">
        <v>1334</v>
      </c>
      <c r="B11" s="62" t="s">
        <v>1335</v>
      </c>
    </row>
    <row r="12" spans="1:2" x14ac:dyDescent="0.15">
      <c r="A12" s="62" t="s">
        <v>1336</v>
      </c>
      <c r="B12" s="62" t="s">
        <v>1337</v>
      </c>
    </row>
    <row r="13" spans="1:2" x14ac:dyDescent="0.15">
      <c r="A13" s="62" t="s">
        <v>1338</v>
      </c>
      <c r="B13" s="62" t="s">
        <v>1339</v>
      </c>
    </row>
    <row r="14" spans="1:2" x14ac:dyDescent="0.15">
      <c r="A14" s="62" t="s">
        <v>1340</v>
      </c>
      <c r="B14" s="62" t="s">
        <v>1341</v>
      </c>
    </row>
    <row r="15" spans="1:2" x14ac:dyDescent="0.15">
      <c r="A15" s="62" t="s">
        <v>1342</v>
      </c>
      <c r="B15" s="62" t="s">
        <v>1343</v>
      </c>
    </row>
    <row r="16" spans="1:2" x14ac:dyDescent="0.15">
      <c r="A16" s="62" t="s">
        <v>1344</v>
      </c>
      <c r="B16" s="62" t="s">
        <v>1345</v>
      </c>
    </row>
    <row r="17" spans="1:2" x14ac:dyDescent="0.15">
      <c r="A17" s="62" t="s">
        <v>1346</v>
      </c>
      <c r="B17" s="62" t="s">
        <v>1347</v>
      </c>
    </row>
    <row r="18" spans="1:2" x14ac:dyDescent="0.15">
      <c r="A18" s="62" t="s">
        <v>1348</v>
      </c>
      <c r="B18" s="62" t="s">
        <v>1349</v>
      </c>
    </row>
    <row r="19" spans="1:2" x14ac:dyDescent="0.15">
      <c r="A19" s="62" t="s">
        <v>1350</v>
      </c>
      <c r="B19" s="62" t="s">
        <v>1351</v>
      </c>
    </row>
    <row r="20" spans="1:2" x14ac:dyDescent="0.15">
      <c r="A20" s="62" t="s">
        <v>1352</v>
      </c>
      <c r="B20" s="62" t="s">
        <v>1353</v>
      </c>
    </row>
    <row r="21" spans="1:2" x14ac:dyDescent="0.15">
      <c r="A21" s="62" t="s">
        <v>1354</v>
      </c>
      <c r="B21" s="62" t="s">
        <v>1355</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Ivana Haršányová</cp:lastModifiedBy>
  <cp:revision/>
  <cp:lastPrinted>2026-04-09T13:02:18Z</cp:lastPrinted>
  <dcterms:created xsi:type="dcterms:W3CDTF">2017-02-20T06:20:12Z</dcterms:created>
  <dcterms:modified xsi:type="dcterms:W3CDTF">2026-04-09T13:04:09Z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