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codeName="Tento_zošit" defaultThemeVersion="124226"/>
  <mc:AlternateContent xmlns:mc="http://schemas.openxmlformats.org/markup-compatibility/2006">
    <mc:Choice Requires="x15">
      <x15ac:absPath xmlns:x15ac="http://schemas.microsoft.com/office/spreadsheetml/2010/11/ac" url="C:\Users\manikm\AppData\Local\Microsoft\Windows\INetCache\Content.Outlook\A8YSODOB\"/>
    </mc:Choice>
  </mc:AlternateContent>
  <xr:revisionPtr revIDLastSave="0" documentId="13_ncr:1_{9ADF466B-53C6-4F15-AD53-8F352DCA7C72}"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<sst xmlns="http://schemas.openxmlformats.org/spreadsheetml/2006/main" count="6547" uniqueCount="3011">
  <si>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</si>
  <si>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</si>
  <si>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</si>
  <si>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</si>
  <si>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</si>
  <si>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</si>
  <si>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</si>
  <si>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</si>
  <si>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</si>
  <si>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</si>
  <si>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</si>
  <si>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</si>
  <si>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</si>
  <si>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</si>
  <si>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</si>
  <si>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</si>
  <si>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</si>
  <si>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</si>
  <si>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</si>
  <si>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</si>
  <si>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</si>
  <si>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</si>
  <si>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</si>
  <si>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</si>
  <si>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</si>
  <si>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</si>
  <si>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</si>
  <si>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</si>
  <si>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</si>
  <si>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</si>
  <si>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</si>
  <si>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</si>
  <si>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</si>
  <si>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</si>
  <si>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</si>
  <si>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</si>
  <si>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</si>
  <si>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</si>
  <si>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</si>
  <si>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</si>
  <si>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</si>
  <si>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</si>
  <si>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</si>
  <si>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</si>
  <si>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</si>
  <si>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</si>
  <si>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</si>
  <si>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</si>
  <si>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</si>
  <si>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</si>
  <si>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</si>
  <si>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</si>
  <si>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</si>
  <si>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</si>
  <si>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</si>
  <si>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</si>
  <si>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</si>
  <si>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</si>
  <si>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</si>
  <si>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</si>
  <si>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</si>
  <si>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</si>
  <si>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</si>
  <si>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</si>
  <si>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</si>
  <si>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</si>
  <si>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</si>
  <si>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</si>
  <si>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</si>
  <si>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</si>
  <si>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</si>
  <si>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</si>
  <si>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</si>
  <si>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</si>
  <si>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</si>
  <si>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</si>
  <si>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</si>
  <si>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</si>
  <si>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</si>
  <si>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</si>
  <si>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</si>
  <si>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</si>
  <si>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</si>
  <si>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</si>
  <si>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</si>
  <si>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</si>
  <si>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</si>
  <si>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</si>
  <si>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</si>
  <si>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</si>
  <si>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</si>
  <si>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</si>
  <si>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</si>
  <si>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</si>
  <si>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</si>
  <si>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</si>
  <si>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</si>
  <si>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</si>
  <si>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</si>
  <si>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</si>
  <si>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</si>
  <si>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</si>
  <si>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</si>
  <si>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</si>
  <si>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</si>
  <si>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</si>
  <si>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</si>
  <si>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</si>
  <si>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</si>
  <si>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</si>
  <si>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</si>
  <si>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</si>
  <si>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</si>
  <si>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</si>
  <si>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</si>
  <si>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</si>
  <si>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</si>
  <si>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</si>
  <si>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</si>
  <si>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</si>
  <si>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</si>
  <si>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</si>
  <si>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</si>
  <si>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</si>
  <si>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</si>
  <si>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</si>
  <si>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</si>
  <si>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</si>
  <si>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</si>
  <si>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</si>
  <si>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</si>
  <si>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</si>
  <si>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</si>
  <si>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</si>
  <si>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</si>
  <si>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</si>
  <si>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</si>
  <si>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</si>
  <si>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</si>
  <si>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</si>
  <si>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</si>
  <si>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</si>
  <si>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</si>
  <si>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</si>
  <si>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</si>
  <si>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</si>
  <si>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</si>
  <si>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</si>
  <si>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</si>
  <si>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</si>
  <si>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</si>
  <si>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</si>
  <si>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</si>
  <si>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</si>
  <si>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</si>
  <si>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</si>
  <si>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</si>
  <si>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</si>
  <si>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</si>
  <si>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</si>
  <si>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</si>
  <si>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</si>
  <si>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</si>
  <si>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</si>
  <si>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</si>
  <si>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</si>
  <si>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</si>
  <si>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</si>
  <si>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</si>
  <si>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</si>
  <si>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</si>
  <si>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</si>
  <si>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</si>
  <si>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</si>
  <si>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</si>
  <si>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</si>
  <si>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</si>
  <si>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</si>
  <si>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</si>
  <si>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</si>
  <si>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</si>
  <si>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</si>
  <si>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</si>
  <si>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</si>
  <si>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</si>
  <si>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</si>
  <si>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</si>
  <si>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</si>
  <si>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</si>
  <si>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</si>
  <si>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</si>
  <si>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</si>
  <si>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</si>
  <si>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</si>
  <si>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</si>
  <si>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</si>
  <si>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</si>
  <si>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</si>
  <si>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</si>
  <si>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</si>
  <si>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</si>
  <si>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</si>
  <si>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</si>
  <si>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</si>
  <si>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</si>
  <si>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</si>
  <si>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</si>
  <si>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</si>
  <si>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</si>
  <si>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</si>
  <si>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</si>
  <si>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</si>
  <si>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</si>
  <si>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</si>
  <si>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</si>
  <si>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</si>
  <si>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</si>
  <si>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</si>
  <si>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</si>
  <si>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</si>
  <si>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</si>
  <si>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</si>
  <si>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</si>
  <si>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</si>
  <si>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</si>
  <si>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</si>
  <si>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</si>
  <si>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</si>
  <si>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</si>
  <si>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</si>
  <si>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</si>
  <si>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</si>
  <si>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</si>
  <si>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</si>
  <si>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</si>
  <si>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</si>
  <si>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</si>
  <si>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</si>
  <si>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</si>
  <si>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</si>
  <si>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</si>
  <si>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</si>
  <si>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</si>
  <si>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</si>
  <si>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</si>
  <si>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</si>
  <si>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</si>
  <si>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</si>
  <si>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</si>
  <si>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</si>
  <si>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</si>
  <si>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</si>
  <si>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</si>
  <si>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</si>
  <si>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</si>
  <si>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</si>
  <si>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</si>
  <si>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</si>
  <si>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</si>
  <si>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</si>
  <si>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</si>
  <si>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</si>
  <si>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</si>
  <si>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</si>
  <si>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</si>
  <si>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</si>
  <si>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</si>
  <si>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</si>
  <si>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</si>
  <si>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</si>
  <si>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</si>
  <si>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</si>
  <si>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</si>
  <si>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</si>
  <si>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</si>
  <si>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</si>
  <si>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</si>
  <si>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</si>
  <si>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</si>
  <si>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</si>
  <si>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</si>
  <si>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</si>
  <si>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</si>
  <si>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</si>
  <si>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</si>
  <si>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</si>
  <si>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</si>
  <si>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</si>
  <si>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</si>
  <si>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</si>
  <si>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</si>
  <si>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</si>
  <si>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</si>
  <si>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</si>
  <si>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</si>
  <si>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</si>
  <si>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</si>
  <si>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</si>
  <si>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</si>
  <si>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</si>
  <si>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</si>
  <si>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</si>
  <si>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</si>
  <si>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</si>
  <si>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</si>
  <si>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</si>
  <si>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</si>
  <si>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</si>
  <si>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</si>
  <si>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</si>
  <si>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</si>
  <si>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</si>
  <si>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</si>
  <si>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</si>
  <si>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</si>
  <si>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</si>
  <si>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</si>
  <si>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</si>
  <si>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</si>
  <si>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</si>
  <si>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</si>
  <si>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</si>
  <si>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</si>
  <si>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</si>
  <si>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</si>
  <si>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</si>
  <si>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</si>
  <si>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</si>
  <si>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</si>
  <si>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</si>
  <si>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</si>
  <si>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</si>
  <si>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</si>
  <si>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</si>
  <si>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</si>
  <si>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</si>
  <si>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</si>
  <si>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</si>
  <si>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</si>
  <si>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</si>
  <si>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</si>
  <si>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</si>
  <si>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</si>
  <si>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</si>
  <si>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</si>
  <si>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</si>
  <si>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</si>
  <si>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</si>
  <si>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</si>
  <si>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</si>
  <si>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</si>
  <si>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</si>
  <si>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</si>
  <si>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</si>
  <si>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</si>
  <si>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</si>
  <si>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</si>
  <si>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</si>
  <si>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</si>
  <si>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</si>
  <si>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</si>
  <si>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</si>
  <si>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</si>
  <si>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</si>
  <si>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</si>
  <si>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</si>
  <si>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</si>
  <si>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</si>
  <si>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</si>
  <si>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</si>
  <si>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</si>
  <si>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</si>
  <si>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</si>
  <si>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</si>
  <si>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</si>
  <si>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</si>
  <si>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</si>
  <si>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</si>
  <si>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</si>
  <si>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</si>
  <si>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</si>
  <si>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</si>
  <si>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</si>
  <si>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</si>
  <si>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</si>
  <si>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</si>
  <si>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</si>
  <si>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</si>
  <si>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</si>
  <si>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</si>
  <si>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</si>
  <si>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</si>
  <si>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</si>
  <si>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</si>
  <si>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</si>
  <si>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</si>
  <si>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</si>
  <si>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</si>
  <si>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</si>
  <si>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</si>
  <si>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</si>
  <si>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</si>
  <si>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</si>
  <si>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</si>
  <si>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</si>
  <si>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</si>
  <si>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</si>
  <si>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</si>
  <si>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</si>
  <si>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</si>
  <si>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</si>
  <si>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</si>
  <si>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</si>
  <si>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</si>
  <si>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</si>
  <si>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</si>
  <si>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</si>
  <si>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</si>
  <si>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</si>
  <si>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</si>
  <si>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</si>
  <si>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</si>
  <si>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</si>
  <si>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</si>
  <si>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</si>
  <si>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</si>
  <si>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</si>
  <si>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</si>
  <si>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</si>
  <si>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</si>
  <si>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</si>
  <si>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</si>
  <si>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</si>
  <si>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</si>
  <si>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</si>
  <si>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</si>
  <si>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</si>
  <si>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</si>
  <si>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</si>
  <si>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</si>
  <si>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</si>
  <si>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</si>
  <si>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</si>
  <si>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</si>
  <si>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</si>
  <si>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</si>
  <si>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</si>
  <si>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</si>
  <si>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</si>
  <si>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</si>
  <si>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</si>
  <si>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</si>
  <si>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</si>
  <si>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</si>
  <si>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</si>
  <si>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</si>
  <si>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</si>
  <si>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</si>
  <si>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</si>
  <si>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</si>
  <si>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</si>
  <si>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</si>
  <si>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</si>
  <si>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</si>
  <si>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</si>
  <si>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</si>
  <si>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</si>
  <si>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</si>
  <si>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</si>
  <si>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</si>
  <si>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</si>
  <si>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</si>
  <si>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</si>
  <si>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</si>
  <si>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</si>
  <si>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</si>
  <si>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</si>
  <si>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</si>
  <si>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</si>
  <si>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</si>
  <si>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</si>
  <si>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</si>
  <si>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</si>
  <si>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</si>
  <si>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</si>
  <si>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</si>
  <si>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</si>
  <si>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</si>
  <si>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</si>
  <si>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</si>
  <si>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</si>
  <si>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</si>
  <si>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</si>
  <si>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</si>
  <si>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</si>
  <si>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</si>
  <si>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</si>
  <si>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</si>
  <si>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</si>
  <si>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</si>
  <si>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</si>
  <si>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</si>
  <si>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</si>
  <si>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</si>
  <si>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</si>
  <si>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</si>
  <si>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</si>
  <si>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</si>
  <si>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</si>
  <si>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</si>
  <si>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</si>
  <si>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</si>
  <si>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</si>
  <si>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</si>
  <si>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</si>
  <si>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</si>
  <si>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</si>
  <si>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</si>
  <si>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</si>
  <si>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</si>
  <si>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</si>
  <si>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</si>
  <si>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</si>
  <si>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</si>
  <si>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</si>
  <si>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</si>
  <si>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</si>
  <si>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</si>
  <si>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</si>
  <si>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</si>
  <si>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</si>
  <si>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</si>
  <si>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</si>
  <si>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</si>
  <si>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</si>
  <si>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</si>
  <si>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</si>
  <si>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</si>
  <si>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</si>
  <si>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</si>
  <si>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</si>
  <si>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</si>
  <si>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</si>
  <si>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</si>
  <si>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</si>
  <si>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</si>
  <si>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</si>
  <si>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</si>
  <si>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</si>
  <si>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</si>
  <si>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</si>
  <si>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</si>
  <si>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</si>
  <si>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</si>
  <si>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</si>
  <si>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</si>
  <si>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</si>
  <si>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</si>
  <si>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</si>
  <si>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</si>
  <si>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</si>
  <si>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</si>
  <si>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</si>
  <si>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</si>
  <si>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</si>
  <si>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</si>
  <si>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</si>
  <si>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</si>
  <si>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</si>
  <si>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</si>
  <si>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</si>
  <si>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</si>
  <si>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</si>
  <si>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</si>
  <si>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</si>
  <si>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</si>
  <si>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</si>
  <si>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</si>
  <si>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</si>
  <si>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</si>
  <si>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</si>
  <si>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</si>
  <si>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</si>
  <si>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</si>
  <si>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</si>
  <si>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</si>
  <si>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</si>
  <si>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</si>
  <si>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</si>
  <si>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</si>
  <si>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</si>
  <si>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</si>
  <si>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</si>
  <si>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</si>
  <si>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</si>
  <si>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</si>
  <si>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</si>
  <si>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</si>
  <si>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</si>
  <si>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</si>
  <si>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</si>
  <si>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</si>
  <si>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</si>
  <si>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</si>
  <si>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</si>
  <si>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</si>
  <si>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</si>
  <si>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</si>
  <si>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</si>
  <si>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</si>
  <si>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</si>
  <si>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</si>
  <si>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</si>
  <si>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</si>
  <si>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</si>
  <si>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</si>
  <si>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</si>
  <si>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</si>
  <si>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</si>
  <si>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</si>
  <si>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</si>
  <si>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</si>
  <si>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</si>
  <si>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</si>
  <si>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</si>
  <si>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</si>
  <si>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</si>
  <si>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</si>
  <si>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</si>
  <si>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</si>
  <si>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</si>
  <si>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</si>
  <si>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</si>
  <si>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</si>
  <si>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</si>
  <si>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</si>
  <si>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</si>
  <si>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</si>
  <si>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</si>
  <si>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</si>
  <si>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</si>
  <si>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</si>
  <si>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</si>
  <si>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</si>
  <si>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</si>
  <si>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</si>
  <si>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</si>
  <si>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</si>
  <si>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</si>
  <si>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</si>
  <si>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</si>
  <si>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</si>
  <si>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</si>
  <si>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</si>
  <si>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</si>
  <si>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</si>
  <si>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</si>
  <si>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</si>
  <si>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</si>
  <si>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</si>
  <si>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</si>
  <si>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</si>
  <si>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</si>
  <si>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</si>
  <si>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</si>
  <si>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</si>
  <si>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</si>
  <si>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</si>
  <si>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</si>
  <si>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</si>
  <si>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</si>
  <si>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</si>
  <si>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</si>
  <si>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</si>
  <si>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</si>
  <si>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</si>
  <si>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</si>
  <si>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</si>
  <si>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</si>
  <si>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</si>
  <si>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</si>
  <si>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</si>
  <si>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</si>
  <si>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</si>
  <si>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</si>
  <si>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</si>
  <si>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</si>
  <si>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</si>
  <si>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</si>
  <si>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</si>
  <si>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</si>
  <si>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</si>
  <si>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</si>
  <si>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</si>
  <si>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</si>
  <si>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</si>
  <si>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</si>
  <si>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</si>
  <si>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</si>
  <si>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</si>
  <si>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</si>
  <si>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</si>
  <si>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</si>
  <si>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</si>
  <si>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</si>
  <si>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</si>
  <si>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</si>
  <si>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</si>
  <si>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</si>
  <si>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</si>
  <si>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</si>
  <si>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</si>
  <si>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</si>
  <si>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</si>
  <si>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</si>
  <si>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</si>
  <si>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</si>
  <si>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</si>
  <si>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</si>
  <si>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</si>
  <si>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</si>
  <si>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</si>
  <si>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</si>
  <si>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</si>
  <si>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</si>
  <si>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</si>
  <si>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</si>
  <si>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</si>
  <si>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</si>
  <si>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</si>
  <si>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</si>
  <si>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</si>
  <si>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</si>
  <si>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</si>
  <si>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</si>
  <si>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</si>
  <si>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</si>
  <si>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</si>
  <si>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</si>
  <si>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</si>
  <si>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</si>
  <si>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</si>
  <si>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</si>
  <si>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</si>
  <si>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</si>
  <si>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</si>
  <si>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</si>
  <si>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</si>
  <si>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</si>
  <si>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</si>
  <si>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</si>
  <si>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</si>
  <si>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</si>
  <si>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</si>
  <si>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</si>
  <si>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</si>
  <si>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</si>
  <si>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</si>
  <si>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</si>
  <si>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</si>
  <si>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</si>
  <si>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</si>
  <si>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</si>
  <si>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</si>
  <si>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</si>
  <si>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</si>
  <si>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</si>
  <si>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</si>
  <si>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</si>
  <si>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</si>
  <si>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</si>
  <si>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</si>
  <si>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</si>
  <si>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</si>
  <si>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</si>
  <si>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</si>
  <si>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</si>
  <si>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</si>
  <si>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</si>
  <si>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</si>
  <si>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</si>
  <si>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</si>
  <si>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</si>
  <si>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</si>
  <si>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</si>
  <si>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</si>
  <si>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</si>
  <si>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</si>
  <si>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</si>
  <si>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</si>
  <si>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</si>
  <si>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</si>
  <si>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</si>
  <si>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</si>
  <si>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</si>
  <si>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</si>
  <si>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</si>
  <si>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</si>
  <si>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</si>
  <si>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</si>
  <si>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</si>
  <si>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</si>
  <si>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</si>
  <si>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</si>
  <si>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</si>
  <si>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</si>
  <si>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</si>
  <si>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</si>
  <si>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</si>
  <si>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</si>
  <si>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</si>
  <si>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</si>
  <si>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</si>
  <si>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</si>
  <si>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</si>
  <si>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</si>
  <si>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</si>
  <si>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</si>
  <si>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</si>
  <si>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</si>
  <si>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</si>
  <si>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</si>
  <si>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</si>
  <si>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</si>
  <si>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</si>
  <si>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</si>
  <si>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</si>
  <si>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</si>
  <si>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</si>
  <si>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</si>
  <si>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</si>
  <si>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</si>
  <si>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</si>
  <si>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</si>
  <si>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</si>
  <si>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</si>
  <si>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</si>
  <si>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</si>
  <si>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</si>
  <si>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</si>
  <si>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</si>
  <si>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</si>
  <si>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</si>
  <si>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</si>
  <si>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</si>
  <si>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</si>
  <si>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</si>
  <si>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</si>
  <si>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</si>
  <si>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</si>
  <si>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</si>
  <si>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</si>
  <si>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</si>
  <si>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</si>
  <si>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</si>
  <si>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</si>
  <si>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</si>
  <si>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</si>
  <si>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</si>
  <si>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</si>
  <si>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</si>
  <si>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</si>
  <si>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</si>
  <si>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</si>
  <si>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</si>
  <si>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</si>
  <si>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</si>
  <si>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</si>
  <si>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</si>
  <si>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</si>
  <si>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</si>
  <si>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</si>
  <si>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</si>
  <si>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</si>
  <si>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</si>
  <si>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</si>
  <si>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</si>
  <si>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</si>
  <si>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</si>
  <si>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</si>
  <si>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</si>
  <si>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</si>
  <si>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</si>
  <si>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</si>
  <si>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</si>
  <si>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</si>
  <si>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</si>
  <si>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</si>
  <si>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</si>
  <si>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</si>
  <si>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</si>
  <si>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</si>
  <si>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</si>
  <si>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</si>
  <si>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</si>
  <si>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</si>
  <si>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</si>
  <si>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</si>
  <si>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</si>
  <si>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</si>
  <si>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</si>
  <si>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</si>
  <si>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</si>
  <si>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</si>
  <si>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</si>
  <si>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</si>
  <si>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</si>
  <si>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</si>
  <si>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</si>
  <si>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</si>
  <si>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</si>
  <si>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</si>
  <si>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</si>
  <si>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</si>
  <si>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</si>
  <si>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</si>
  <si>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</si>
  <si>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</si>
  <si>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</si>
  <si>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</si>
  <si>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</si>
  <si>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</si>
  <si>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</si>
  <si>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</si>
  <si>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</si>
  <si>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</si>
  <si>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</si>
  <si>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</si>
  <si>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</si>
  <si>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</si>
  <si>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</si>
  <si>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</si>
  <si>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</si>
  <si>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</si>
  <si>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</si>
  <si>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</si>
  <si>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</si>
  <si>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</si>
  <si>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</si>
  <si>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</si>
  <si>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</si>
  <si>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</si>
  <si>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</si>
  <si>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</si>
  <si>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</si>
  <si>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</si>
  <si>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</si>
  <si>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</si>
  <si>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</si>
  <si>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</si>
  <si>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</si>
  <si>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</si>
  <si>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</si>
  <si>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</si>
  <si>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</si>
  <si>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</si>
  <si>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</si>
  <si>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</si>
  <si>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</si>
  <si>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</si>
  <si>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</si>
  <si>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</si>
  <si>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</si>
  <si>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</si>
  <si>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</si>
  <si>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</si>
  <si>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</si>
  <si>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</si>
  <si>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</si>
  <si>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</si>
  <si>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</si>
  <si>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</si>
  <si>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</si>
  <si>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</si>
  <si>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</si>
  <si>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</si>
  <si>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</si>
  <si>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</si>
  <si>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</si>
  <si>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</si>
  <si>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</si>
  <si>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</si>
  <si>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</si>
  <si>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</si>
  <si>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</si>
  <si>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</si>
  <si>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</si>
  <si>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</si>
  <si>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</si>
  <si>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</si>
  <si>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</si>
  <si>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</si>
  <si>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</si>
  <si>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</si>
  <si>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</si>
  <si>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</si>
  <si>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</si>
  <si>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</si>
  <si>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</si>
  <si>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</si>
  <si>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</si>
  <si>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</si>
  <si>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</si>
  <si>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</si>
  <si>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</si>
  <si>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</si>
  <si>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</si>
  <si>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</si>
  <si>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</si>
  <si>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</si>
  <si>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</si>
  <si>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</si>
  <si>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</si>
  <si>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</si>
  <si>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</si>
  <si>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</si>
  <si>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</si>
  <si>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</si>
  <si>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</si>
  <si>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</si>
  <si>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</si>
  <si>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</si>
  <si>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</si>
  <si>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</si>
  <si>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</si>
  <si>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</si>
  <si>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</si>
  <si>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</si>
  <si>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</si>
  <si>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</si>
  <si>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</si>
  <si>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</si>
  <si>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</si>
  <si>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</si>
  <si>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</si>
  <si>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</si>
  <si>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</si>
  <si>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</si>
  <si>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</si>
  <si>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</si>
  <si>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</si>
  <si>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</si>
  <si>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</si>
  <si>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</si>
  <si>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</si>
  <si>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</si>
  <si>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</si>
  <si>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</si>
  <si>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</si>
  <si>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</si>
  <si>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</si>
  <si>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</si>
  <si>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</si>
  <si>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</si>
  <si>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</si>
  <si>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</si>
  <si>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</si>
  <si>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</si>
  <si>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</si>
  <si>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</si>
  <si>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</si>
  <si>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</si>
  <si>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</si>
  <si>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</si>
  <si>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</si>
  <si>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</si>
  <si>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</si>
  <si>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</si>
  <si>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</si>
  <si>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</si>
  <si>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</si>
  <si>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</si>
  <si>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</si>
  <si>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</si>
  <si>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</si>
  <si>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</si>
  <si>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</si>
  <si>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</si>
  <si>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</si>
  <si>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</si>
  <si>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</si>
  <si>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</si>
  <si>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</si>
  <si>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</si>
  <si>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</si>
  <si>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</si>
  <si>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</si>
  <si>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</si>
  <si>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</si>
  <si>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</si>
  <si>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</si>
  <si>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</si>
  <si>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</si>
  <si>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</si>
  <si>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</si>
  <si>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</si>
  <si>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</si>
  <si>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</si>
  <si>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</si>
  <si>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</si>
  <si>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</si>
  <si>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</si>
  <si>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</si>
  <si>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</si>
  <si>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</si>
  <si>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</si>
  <si>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</si>
  <si>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</si>
  <si>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</si>
  <si>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</si>
  <si>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</si>
  <si>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</si>
  <si>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</si>
  <si>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</si>
  <si>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</si>
  <si>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</si>
  <si>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</si>
  <si>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</si>
  <si>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</si>
  <si>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</si>
  <si>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</si>
  <si>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</si>
  <si>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</si>
  <si>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</si>
  <si>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</si>
  <si>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</si>
  <si>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</si>
  <si>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</si>
  <si>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</si>
  <si>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</si>
  <si>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</si>
  <si>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</si>
  <si>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</si>
  <si>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</si>
  <si>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</si>
  <si>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</si>
  <si>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</si>
  <si>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</si>
  <si>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</si>
  <si>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</si>
  <si>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</si>
  <si>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</si>
  <si>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</si>
  <si>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</si>
  <si>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</si>
  <si>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</si>
  <si>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</si>
  <si>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</si>
  <si>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</si>
  <si>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</si>
  <si>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</si>
  <si>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</si>
  <si>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</si>
  <si>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</si>
  <si>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</si>
  <si>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</si>
  <si>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</si>
  <si>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</si>
  <si>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</si>
  <si>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</si>
  <si>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</si>
  <si>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</si>
  <si>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</si>
  <si>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</si>
  <si>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</si>
  <si>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</si>
  <si>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</si>
  <si>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</si>
  <si>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</si>
  <si>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</si>
  <si>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</si>
  <si>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</si>
  <si>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</si>
  <si>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</si>
  <si>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</si>
  <si>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</si>
  <si>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</si>
  <si>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</si>
  <si>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</si>
  <si>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</si>
  <si>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</si>
  <si>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</si>
  <si>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</si>
  <si>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</si>
  <si>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</si>
  <si>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</si>
  <si>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</si>
  <si>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</si>
  <si>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</si>
  <si>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</si>
  <si>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</si>
  <si>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</si>
  <si>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</si>
  <si>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</si>
  <si>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</si>
  <si>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</si>
  <si>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</si>
  <si>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</si>
  <si>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</si>
  <si>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</si>
  <si>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</si>
  <si>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</si>
  <si>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</si>
  <si>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</si>
  <si>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</si>
  <si>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</si>
  <si>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</si>
  <si>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</si>
  <si>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</si>
  <si>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</si>
  <si>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</si>
  <si>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</si>
  <si>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</si>
  <si>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</si>
  <si>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</si>
  <si>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</si>
  <si>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</si>
  <si>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</si>
  <si>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</si>
  <si>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</si>
  <si>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</si>
  <si>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</si>
  <si>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</si>
  <si>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</si>
  <si>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</si>
  <si>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</si>
  <si>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</si>
  <si>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</si>
  <si>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</si>
  <si>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</si>
  <si>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</si>
  <si>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</si>
  <si>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</si>
  <si>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</si>
  <si>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</si>
  <si>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</si>
  <si>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</si>
  <si>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</si>
  <si>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</si>
  <si>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</si>
  <si>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</si>
  <si>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</si>
  <si>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</si>
  <si>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</si>
  <si>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</si>
  <si>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</si>
  <si>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</si>
  <si>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</si>
  <si>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</si>
  <si>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</si>
  <si>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</si>
  <si>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</si>
  <si>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</si>
  <si>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</si>
  <si>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</si>
  <si>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</si>
  <si>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</si>
  <si>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</si>
  <si>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</si>
  <si>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</si>
  <si>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</si>
  <si>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</si>
  <si>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</si>
  <si>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</si>
  <si>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</si>
  <si>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</si>
  <si>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</si>
  <si>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</si>
  <si>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</si>
  <si>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</si>
  <si>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</si>
  <si>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</si>
  <si>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</si>
  <si>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</si>
  <si>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</si>
  <si>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</si>
  <si>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</si>
  <si>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</si>
  <si>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</si>
  <si>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</si>
  <si>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</si>
  <si>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</si>
  <si>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</si>
  <si>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</si>
  <si>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</si>
  <si>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</si>
  <si>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</si>
  <si>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</si>
  <si>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</si>
  <si>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</si>
  <si>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</si>
  <si>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</si>
  <si>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</si>
  <si>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</si>
  <si>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</si>
  <si>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</si>
  <si>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</si>
  <si>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</si>
  <si>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</si>
  <si>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</si>
  <si>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</si>
  <si>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</si>
  <si>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</si>
  <si>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</si>
  <si>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</si>
  <si>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</si>
  <si>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</si>
  <si>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</si>
  <si>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</si>
  <si>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</si>
  <si>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</si>
  <si>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</si>
  <si>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</si>
  <si>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</si>
  <si>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</si>
  <si>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</si>
  <si>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</si>
  <si>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</si>
  <si>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</si>
  <si>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</si>
  <si>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</si>
  <si>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</si>
  <si>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</si>
  <si>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</si>
  <si>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</si>
  <si>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</si>
  <si>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</si>
  <si>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</si>
  <si>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</si>
  <si>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</si>
  <si>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</si>
  <si>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</si>
  <si>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</si>
  <si>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</si>
  <si>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</si>
  <si>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</si>
  <si>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</si>
  <si>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</si>
  <si>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</si>
  <si>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</si>
  <si>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</si>
  <si>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</si>
  <si>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</si>
  <si>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</si>
  <si>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</si>
  <si>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</si>
  <si>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</si>
  <si>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</si>
  <si>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</si>
  <si>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</si>
  <si>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</si>
  <si>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</si>
  <si>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</si>
  <si>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</si>
  <si>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</si>
  <si>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</si>
  <si>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</si>
  <si>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</si>
  <si>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</si>
  <si>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</si>
  <si>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</si>
  <si>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</si>
  <si>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</si>
  <si>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</si>
  <si>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</si>
  <si>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</si>
  <si>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</si>
  <si>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</si>
  <si>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</si>
  <si>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</si>
  <si>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</si>
  <si>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</si>
  <si>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</si>
  <si>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</si>
  <si>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</si>
  <si>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</si>
  <si>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</si>
  <si>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</si>
  <si>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</si>
  <si>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</si>
  <si>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</si>
  <si>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</si>
  <si>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</si>
  <si>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</si>
  <si>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</si>
  <si>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</si>
  <si>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</si>
  <si>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</si>
  <si>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</si>
  <si>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</si>
  <si>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</si>
  <si>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</si>
  <si>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</si>
  <si>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</si>
  <si>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</si>
  <si>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</si>
  <si>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</si>
  <si>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</si>
  <si>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</si>
  <si>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</si>
  <si>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</si>
  <si>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</si>
  <si>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</si>
  <si>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</si>
  <si>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</si>
  <si>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</si>
  <si>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</si>
  <si>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</si>
  <si>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</si>
  <si>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</si>
  <si>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</si>
  <si>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</si>
  <si>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</si>
  <si>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</si>
  <si>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</si>
  <si>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</si>
  <si>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</si>
  <si>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</si>
  <si>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</si>
  <si>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</si>
  <si>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</si>
  <si>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</si>
  <si>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</si>
  <si>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</si>
  <si>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</si>
  <si>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</si>
  <si>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</si>
  <si>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</si>
  <si>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</si>
  <si>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</si>
  <si>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</si>
  <si>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</si>
  <si>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</si>
  <si>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</si>
  <si>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</si>
  <si>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</si>
  <si>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</si>
  <si>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</si>
  <si>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</si>
  <si>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</si>
  <si>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</si>
  <si>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</si>
  <si>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</si>
  <si>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</si>
  <si>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</si>
  <si>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</si>
  <si>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</si>
  <si>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</si>
  <si>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</si>
  <si>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</si>
  <si>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</si>
  <si>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</si>
  <si>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</si>
  <si>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</si>
  <si>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</si>
  <si>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</si>
  <si>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</si>
  <si>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</si>
  <si>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</si>
  <si>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</si>
  <si>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</si>
  <si>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</si>
  <si>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</si>
  <si>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</si>
  <si>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</si>
  <si>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</si>
  <si>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</si>
  <si>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</si>
  <si>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</si>
  <si>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</si>
  <si>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</si>
  <si>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</si>
  <si>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</si>
  <si>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</si>
  <si>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</si>
  <si>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</si>
  <si>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</si>
  <si>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</si>
  <si>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</si>
  <si>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</si>
  <si>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</si>
  <si>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</si>
  <si>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</si>
  <si>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</si>
  <si>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</si>
  <si>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</si>
  <si>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</si>
  <si>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</si>
  <si>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</si>
  <si>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</si>
  <si>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</si>
  <si>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</si>
  <si>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</si>
  <si>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</si>
  <si>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</si>
  <si>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</si>
  <si>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</si>
  <si>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</si>
  <si>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</si>
  <si>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</si>
  <si>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</si>
  <si>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</si>
  <si>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</si>
  <si>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</si>
  <si>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</si>
  <si>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</si>
  <si>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</si>
  <si>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</si>
  <si>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</si>
  <si>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</si>
  <si>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</si>
  <si>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</si>
  <si>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</si>
  <si>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</si>
  <si>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</si>
  <si>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</si>
  <si>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</si>
  <si>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</si>
  <si>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</si>
  <si>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</si>
  <si>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</si>
  <si>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</si>
  <si>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</si>
  <si>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</si>
  <si>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</si>
  <si>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</si>
  <si>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</si>
  <si>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</si>
  <si>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</si>
  <si>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</si>
  <si>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</si>
  <si>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</si>
  <si>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</si>
  <si>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</si>
  <si>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</si>
  <si>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</si>
  <si>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</si>
  <si>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</si>
  <si>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</si>
  <si>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</si>
  <si>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</si>
  <si>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</si>
  <si>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</si>
  <si>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</si>
  <si>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</si>
  <si>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</si>
  <si>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</si>
  <si>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</si>
  <si>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</si>
  <si>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</si>
  <si>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</si>
  <si>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</si>
  <si>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</si>
  <si>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</si>
  <si>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</si>
  <si>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</si>
  <si>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</si>
  <si>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</si>
  <si>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</si>
  <si>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</si>
  <si>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</si>
  <si>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</si>
  <si>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</si>
  <si>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</si>
  <si>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</si>
  <si>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</si>
  <si>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</si>
  <si>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</si>
  <si>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</si>
  <si>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</si>
  <si>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</si>
  <si>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</si>
  <si>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</si>
  <si>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</si>
  <si>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</si>
  <si>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</si>
  <si>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</si>
  <si>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</si>
  <si>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</si>
  <si>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</si>
  <si>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</si>
  <si>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</si>
  <si>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</si>
  <si>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</si>
  <si>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</si>
  <si>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</si>
  <si>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</si>
  <si>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</si>
  <si>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</si>
  <si>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</si>
  <si>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</si>
  <si>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</si>
  <si>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</si>
  <si>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</si>
  <si>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</si>
  <si>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</si>
  <si>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</si>
  <si>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</si>
  <si>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</si>
  <si>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</si>
  <si>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</si>
  <si>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</si>
  <si>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</si>
  <si>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</si>
  <si>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</si>
  <si>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</si>
  <si>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</si>
  <si>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</si>
  <si>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</si>
  <si>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</si>
  <si>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</si>
  <si>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</si>
  <si>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</si>
  <si>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</si>
  <si>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</si>
  <si>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</si>
  <si>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</si>
  <si>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</si>
  <si>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</si>
  <si>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</si>
  <si>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</si>
  <si>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</si>
  <si>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</si>
  <si>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</si>
  <si>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</si>
  <si>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</si>
  <si>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</si>
  <si>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</si>
  <si>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</si>
  <si>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</si>
  <si>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</si>
  <si>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</si>
  <si>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</si>
  <si>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</si>
  <si>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</si>
  <si>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</si>
  <si>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</si>
  <si>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</si>
  <si>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</si>
  <si>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</si>
  <si>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</si>
  <si>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</si>
  <si>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</si>
  <si>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</si>
  <si>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</si>
  <si>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</si>
  <si>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</si>
  <si>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</si>
  <si>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</si>
  <si>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</si>
  <si>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</si>
  <si>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</si>
  <si>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</si>
  <si>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</si>
  <si>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</si>
  <si>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</si>
  <si>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</si>
  <si>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</si>
  <si>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</si>
  <si>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</si>
  <si>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</si>
  <si>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</si>
  <si>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</si>
  <si>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</si>
  <si>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</si>
  <si>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</si>
  <si>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</si>
  <si>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</si>
  <si>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</si>
  <si>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</si>
  <si>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</si>
  <si>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</si>
  <si>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</si>
  <si>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</si>
  <si>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</si>
  <si>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</si>
  <si>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</si>
  <si>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</si>
  <si>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</si>
  <si>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</si>
  <si>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</si>
  <si>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</si>
  <si>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</si>
  <si>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</si>
  <si>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</si>
  <si>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</si>
  <si>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</si>
  <si>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</si>
  <si>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</si>
  <si>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</si>
  <si>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</si>
  <si>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</si>
  <si>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</si>
  <si>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</si>
  <si>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</si>
  <si>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</si>
  <si>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</si>
  <si>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</si>
  <si>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</si>
  <si>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</si>
  <si>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</si>
  <si>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</si>
  <si>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</si>
  <si>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</si>
  <si>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</si>
  <si>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</si>
  <si>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</si>
  <si>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</si>
  <si>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</si>
  <si>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</si>
  <si>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</si>
  <si>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</si>
  <si>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</si>
  <si>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</si>
  <si>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</si>
  <si>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</si>
  <si>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</si>
  <si>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</si>
  <si>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</si>
  <si>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</si>
  <si>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</si>
  <si>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</si>
  <si>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</si>
  <si>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</si>
  <si>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</si>
  <si>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</si>
  <si>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</si>
  <si>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</si>
  <si>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</si>
  <si>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</si>
  <si>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</si>
  <si>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</si>
  <si>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</si>
  <si>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</si>
  <si>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</si>
  <si>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</si>
  <si>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</si>
  <si>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</si>
  <si>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</si>
  <si>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</si>
  <si>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</si>
  <si>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</si>
  <si>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</si>
  <si>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</si>
  <si>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</si>
  <si>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</si>
  <si>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</si>
  <si>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</si>
  <si>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</si>
  <si>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</si>
  <si>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</si>
  <si>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</si>
  <si>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</si>
  <si>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</si>
  <si>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</si>
  <si>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</si>
  <si>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</si>
  <si>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</si>
  <si>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</si>
  <si>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</si>
  <si>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</si>
  <si>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</si>
  <si>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</si>
  <si>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</si>
  <si>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</si>
  <si>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</si>
  <si>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</si>
  <si>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</si>
  <si>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</si>
  <si>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</si>
  <si>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</si>
  <si>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</si>
  <si>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</si>
  <si>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</si>
  <si>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</si>
  <si>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</si>
  <si>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</si>
  <si>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</si>
  <si>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</si>
  <si>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</si>
  <si>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</si>
  <si>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</si>
  <si>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</si>
  <si>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</si>
  <si>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</si>
  <si>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</si>
  <si>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</si>
  <si>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</si>
  <si>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</si>
  <si>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</si>
  <si>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</si>
  <si>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</si>
  <si>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</si>
  <si>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</si>
  <si>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</si>
  <si>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</si>
  <si>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</si>
  <si>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</si>
  <si>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</si>
  <si>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</si>
  <si>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</si>
  <si>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</si>
  <si>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</si>
  <si>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</si>
  <si>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</si>
  <si>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</si>
  <si>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</si>
  <si>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</si>
  <si>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</si>
  <si>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</si>
  <si>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</si>
  <si>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</si>
  <si>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</si>
  <si>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</si>
  <si>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</si>
  <si>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</si>
  <si>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</si>
  <si>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</si>
  <si>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</si>
  <si>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</si>
  <si>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</si>
  <si>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</si>
  <si>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</si>
  <si>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</si>
  <si>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</si>
  <si>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</si>
  <si>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</si>
  <si>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</si>
  <si>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</si>
  <si>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</si>
  <si>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</si>
  <si>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</si>
  <si>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</si>
  <si>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</si>
  <si>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</si>
  <si>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</si>
  <si>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</si>
  <si>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</si>
  <si>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</si>
  <si>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</si>
  <si>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</si>
  <si>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</si>
  <si>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</si>
  <si>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</si>
  <si>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</si>
  <si>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</si>
  <si>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</si>
  <si>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</si>
  <si>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</si>
  <si>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</si>
  <si>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</si>
  <si>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</si>
  <si>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</si>
  <si>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</si>
  <si>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</si>
  <si>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</si>
  <si>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</si>
  <si>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</si>
  <si>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</si>
  <si>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</si>
  <si>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</si>
  <si>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</si>
  <si>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</si>
  <si>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</si>
  <si>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</si>
  <si>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</si>
  <si>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</si>
  <si>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</si>
  <si>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</si>
  <si>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</si>
  <si>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</si>
  <si>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</si>
  <si>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</si>
  <si>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</si>
  <si>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</si>
  <si>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</si>
  <si>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</si>
  <si>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</si>
  <si>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</si>
  <si>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</si>
  <si>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</si>
  <si>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</si>
  <si>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</si>
  <si>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</si>
  <si>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</si>
  <si>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</si>
  <si>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</si>
  <si>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</si>
  <si>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</si>
  <si>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</si>
  <si>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</si>
  <si>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</si>
  <si>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</si>
  <si>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</si>
  <si>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</si>
  <si>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</si>
  <si>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</si>
  <si>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</si>
  <si>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</si>
  <si>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</si>
  <si>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</si>
  <si>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</si>
  <si>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</si>
  <si>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</si>
  <si>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</si>
  <si>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</si>
  <si>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</si>
  <si>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</si>
  <si>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</si>
  <si>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</si>
  <si>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</si>
  <si>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</si>
  <si>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</si>
  <si>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</si>
  <si>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</si>
  <si>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</si>
  <si>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</si>
  <si>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</si>
  <si>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</si>
  <si>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</si>
  <si>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</si>
  <si>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</si>
  <si>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</si>
  <si>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</si>
  <si>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</si>
  <si>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</si>
  <si>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</si>
  <si>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</si>
  <si>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</si>
  <si>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</si>
  <si>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</si>
  <si>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</si>
  <si>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</si>
  <si>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</si>
  <si>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</si>
  <si>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</si>
  <si>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</si>
  <si>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</si>
  <si>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</si>
  <si>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</si>
  <si>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</si>
  <si>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</si>
  <si>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</si>
  <si>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</si>
  <si>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</si>
  <si>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</si>
  <si>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</si>
  <si>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</si>
  <si>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</si>
  <si>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</si>
  <si>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</si>
  <si>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</si>
  <si>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</si>
  <si>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</si>
  <si>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</si>
  <si>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</si>
  <si>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</si>
  <si>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</si>
  <si>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</si>
  <si>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</si>
  <si>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</si>
  <si>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</si>
  <si>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</si>
  <si>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</si>
  <si>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</si>
  <si>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</si>
  <si>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</si>
  <si>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</si>
  <si>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</si>
  <si>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</si>
  <si>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</si>
  <si>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</si>
  <si>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</si>
  <si>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</si>
  <si>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</si>
  <si>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</si>
  <si>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</si>
  <si>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</si>
  <si>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</si>
  <si>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</si>
  <si>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</si>
  <si>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</si>
  <si>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</si>
  <si>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</si>
  <si>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</si>
  <si>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</si>
  <si>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</si>
  <si>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</si>
  <si>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</si>
  <si>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</si>
  <si>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</si>
  <si>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</si>
  <si>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</si>
  <si>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</si>
  <si>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</si>
  <si>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</si>
  <si>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</si>
  <si>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</si>
  <si>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</si>
  <si>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</si>
  <si>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</si>
  <si>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</si>
  <si>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</si>
  <si>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</si>
  <si>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</si>
  <si>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</si>
  <si>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</si>
  <si>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</si>
  <si>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</si>
  <si>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</si>
  <si>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</si>
  <si>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</si>
  <si>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</si>
  <si>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</si>
  <si>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</si>
  <si>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</si>
  <si>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</si>
  <si>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</si>
  <si>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</si>
  <si>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</si>
  <si>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</si>
  <si>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</si>
  <si>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</si>
  <si>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</si>
  <si>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</si>
  <si>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</si>
  <si>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</si>
  <si>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</si>
  <si>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</si>
  <si>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</si>
  <si>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</si>
  <si>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</si>
  <si>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</si>
  <si>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</si>
  <si>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</si>
  <si>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</si>
  <si>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</si>
  <si>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</si>
  <si>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</si>
  <si>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</si>
  <si>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</si>
  <si>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</si>
  <si>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</si>
  <si>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</si>
  <si>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</si>
  <si>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</si>
  <si>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</si>
  <si>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</si>
  <si>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</si>
  <si>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</si>
  <si>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</si>
  <si>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</si>
  <si>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</si>
  <si>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</si>
  <si>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</si>
  <si>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</si>
  <si>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</si>
  <si>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</si>
  <si>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</si>
  <si>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</si>
  <si>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</si>
  <si>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</si>
  <si>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</si>
  <si>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</si>
  <si>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</si>
  <si>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</si>
  <si>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</si>
  <si>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</si>
  <si>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</si>
  <si>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</si>
  <si>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</si>
  <si>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</si>
  <si>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</si>
  <si>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</si>
  <si>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</si>
  <si>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</si>
  <si>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</si>
  <si>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</si>
  <si>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</si>
  <si>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</si>
  <si>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</si>
  <si>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</si>
  <si>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</si>
  <si>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</si>
  <si>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</si>
  <si>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</si>
  <si>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</si>
  <si>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</si>
  <si>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</si>
  <si>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</si>
  <si>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</si>
  <si>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</si>
  <si>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</si>
  <si>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</si>
  <si>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</si>
  <si>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</si>
  <si>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</si>
  <si>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</si>
  <si>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</si>
  <si>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</si>
  <si>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</si>
  <si>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</si>
  <si>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</si>
  <si>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</si>
  <si>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</si>
  <si>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</si>
  <si>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</si>
  <si>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</si>
  <si>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</si>
  <si>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</si>
  <si>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</si>
  <si>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</si>
  <si>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</si>
  <si>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</si>
  <si>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</si>
  <si>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</si>
  <si>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</si>
  <si>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</si>
  <si>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</si>
  <si>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</si>
  <si>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</si>
  <si>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</si>
  <si>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</si>
  <si>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</si>
  <si>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</si>
  <si>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</si>
  <si>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</si>
  <si>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</si>
  <si>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</si>
  <si>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</si>
  <si>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</si>
  <si>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</si>
  <si>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</si>
  <si>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</si>
  <si>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</si>
  <si>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</si>
  <si>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</si>
  <si>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</si>
  <si>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</si>
  <si>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</si>
  <si>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</si>
  <si>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</si>
  <si>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</si>
  <si>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</si>
  <si>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</si>
  <si>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</si>
  <si>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</si>
  <si>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</si>
  <si>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</si>
  <si>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</si>
  <si>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</si>
  <si>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</si>
  <si>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</si>
  <si>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</si>
  <si>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</si>
  <si>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</si>
  <si>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</si>
  <si>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</si>
  <si>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</si>
  <si>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</si>
  <si>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</si>
  <si>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</si>
  <si>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</si>
  <si>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</si>
  <si>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</si>
  <si>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</si>
  <si>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</si>
  <si>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</si>
  <si>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</si>
  <si>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</si>
  <si>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</si>
  <si>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</si>
  <si>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</si>
  <si>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</si>
  <si>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</si>
  <si>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</si>
  <si>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</si>
  <si>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</si>
  <si>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</si>
  <si>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</si>
  <si>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</si>
  <si>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</si>
  <si>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</si>
  <si>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</si>
  <si>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</si>
  <si>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</si>
  <si>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</si>
  <si>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</si>
  <si>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</si>
  <si>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</si>
  <si>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</si>
  <si>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</si>
  <si>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</si>
  <si>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</si>
  <si>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</si>
  <si>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</si>
  <si>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</si>
  <si>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</si>
  <si>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</si>
  <si>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</si>
  <si>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</si>
  <si>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</si>
  <si>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</si>
  <si>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</si>
  <si>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</si>
  <si>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</si>
  <si>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</si>
  <si>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</si>
  <si>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</si>
  <si>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</si>
  <si>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</si>
  <si>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</si>
  <si>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</si>
  <si>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</si>
  <si>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</si>
  <si>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</si>
  <si>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</si>
  <si>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</si>
  <si>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</si>
  <si>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</si>
  <si>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</si>
  <si>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</si>
  <si>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</si>
  <si>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</si>
  <si>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</si>
  <si>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</si>
  <si>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</si>
  <si>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</si>
  <si>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</si>
  <si>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</si>
  <si>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</si>
  <si>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</si>
  <si>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</si>
  <si>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</si>
  <si>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</si>
  <si>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</si>
  <si>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</si>
  <si>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</si>
  <si>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</si>
  <si>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</si>
  <si>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</si>
  <si>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</si>
  <si>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</si>
  <si>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</si>
  <si>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</si>
  <si>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</si>
  <si>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</si>
  <si>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</si>
  <si>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</si>
  <si>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</si>
  <si>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</si>
  <si>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</si>
  <si>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</si>
  <si>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</si>
  <si>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</si>
  <si>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</si>
  <si>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</si>
  <si>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</si>
  <si>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</si>
  <si>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</si>
  <si>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</si>
  <si>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</si>
  <si>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</si>
  <si>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</si>
  <si>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</si>
  <si>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</si>
  <si>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</si>
  <si>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</si>
  <si>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</si>
  <si>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</si>
  <si>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</si>
  <si>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</si>
  <si>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</si>
  <si>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</si>
  <si>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</si>
  <si>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</si>
  <si>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</si>
  <si>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</si>
  <si>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</si>
  <si>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</si>
  <si>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</si>
  <si>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</si>
  <si>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</si>
  <si>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</si>
  <si>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</si>
  <si>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</si>
  <si>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</si>
  <si>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</si>
  <si>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</si>
  <si>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</si>
  <si>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</si>
  <si>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</si>
  <si>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</si>
  <si>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</si>
  <si>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</si>
  <si>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</si>
  <si>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</si>
  <si>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</si>
  <si>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</si>
  <si>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</si>
  <si>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</si>
  <si>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</si>
  <si>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</si>
  <si>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</si>
  <si>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</si>
  <si>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</si>
  <si>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</si>
  <si>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</si>
  <si>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</si>
  <si>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</si>
  <si>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</si>
  <si>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</si>
  <si>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</si>
  <si>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</si>
  <si>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</si>
  <si>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</si>
  <si>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</si>
  <si>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</si>
  <si>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</si>
  <si>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</si>
  <si>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</si>
  <si>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</si>
  <si>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</si>
  <si>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</si>
  <si>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</si>
  <si>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</si>
  <si>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</si>
  <si>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</si>
  <si>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</si>
  <si>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</si>
  <si>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</si>
  <si>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</si>
  <si>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</si>
  <si>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</si>
  <si>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</si>
  <si>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</si>
  <si>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</si>
  <si>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</si>
  <si>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</si>
  <si>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</si>
  <si>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</si>
  <si>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</si>
  <si>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</si>
  <si>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</si>
  <si>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</si>
  <si>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</si>
  <si>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</si>
  <si>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</si>
  <si>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</si>
  <si>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</si>
  <si>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</si>
  <si>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</si>
  <si>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</si>
  <si>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</si>
  <si>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</si>
  <si>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</si>
  <si>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</si>
  <si>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</si>
  <si>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</si>
  <si>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</si>
  <si>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</si>
  <si>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</si>
  <si>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</si>
  <si>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</si>
  <si>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</si>
  <si>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</si>
  <si>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</si>
  <si>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</si>
  <si>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</si>
  <si>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</si>
  <si>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</si>
  <si>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</si>
  <si>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</si>
  <si>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</si>
  <si>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</si>
  <si>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</si>
  <si>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</si>
  <si>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</si>
  <si>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</si>
  <si>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</si>
  <si>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</si>
  <si>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</si>
  <si>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</si>
  <si>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</si>
  <si>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</si>
  <si>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</si>
  <si>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</si>
  <si>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</si>
  <si>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</si>
  <si>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</si>
  <si>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</si>
  <si>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</si>
  <si>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</si>
  <si>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</si>
  <si>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</si>
  <si>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</si>
  <si>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</si>
  <si>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</si>
  <si>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</si>
  <si>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</si>
  <si>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</si>
  <si>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</si>
  <si>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</si>
  <si>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</si>
  <si>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</si>
  <si>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</si>
  <si>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</si>
  <si>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</si>
  <si>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</si>
  <si>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</si>
  <si>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</si>
  <si>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</si>
  <si>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</si>
  <si>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</si>
  <si>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</si>
  <si>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</si>
  <si>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</si>
  <si>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</si>
  <si>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</si>
  <si>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</si>
  <si>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</si>
  <si>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</si>
  <si>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</si>
  <si>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</si>
  <si>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</si>
  <si>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</si>
  <si>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</si>
  <si>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</si>
  <si>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</si>
  <si>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</si>
  <si>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</si>
  <si>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</si>
  <si>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</si>
  <si>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</si>
  <si>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</si>
  <si>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</si>
  <si>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</si>
  <si>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</si>
  <si>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</si>
  <si>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</si>
  <si>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</si>
  <si>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</si>
  <si>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</si>
  <si>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</si>
  <si>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</si>
  <si>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</si>
  <si>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</si>
  <si>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</si>
  <si>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</si>
  <si>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</si>
  <si>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</si>
  <si>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</si>
  <si>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</si>
  <si>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</si>
  <si>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</si>
  <si>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</si>
  <si>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</si>
  <si>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</si>
  <si>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</si>
  <si>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</si>
  <si>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</si>
  <si>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</si>
  <si>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</si>
  <si>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</si>
  <si>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</si>
  <si>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</si>
  <si>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</si>
  <si>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</si>
  <si>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</si>
  <si>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</si>
  <si>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</si>
  <si>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</si>
  <si>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</si>
  <si>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</si>
  <si>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</si>
  <si>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</si>
  <si>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</si>
  <si>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</si>
  <si>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</si>
  <si>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</si>
  <si>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</si>
  <si>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</si>
  <si>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</si>
  <si>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</si>
  <si>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</si>
  <si>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</si>
  <si>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</si>
  <si>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</si>
  <si>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</si>
  <si>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</si>
  <si>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</si>
  <si>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</si>
  <si>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</si>
  <si>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</si>
  <si>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</si>
  <si>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</si>
  <si>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</si>
  <si>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</si>
  <si>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</si>
  <si>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</si>
  <si>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</si>
  <si>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</si>
  <si>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</si>
  <si>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</si>
  <si>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</si>
  <si>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</si>
  <si>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</si>
  <si>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</si>
  <si>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</si>
  <si>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</si>
  <si>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</si>
  <si>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</si>
  <si>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</si>
  <si>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</si>
  <si>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</si>
  <si>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</si>
  <si>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</si>
  <si>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</si>
  <si>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</si>
  <si>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</si>
  <si>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</si>
  <si>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</si>
  <si>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</si>
  <si>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</si>
  <si>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</si>
  <si>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</si>
  <si>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</si>
  <si>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</si>
  <si>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</si>
  <si>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</si>
  <si>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</si>
  <si>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</si>
  <si>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</si>
  <si>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</si>
  <si>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</si>
  <si>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</si>
  <si>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</si>
  <si>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</si>
  <si>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</si>
  <si>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</si>
  <si>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</si>
  <si>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</si>
  <si>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</si>
  <si>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</si>
  <si>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</si>
  <si>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</si>
  <si>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</si>
  <si>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</si>
  <si>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</si>
  <si>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</si>
  <si>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</si>
  <si>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</si>
  <si>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</si>
  <si>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</si>
  <si>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</si>
  <si>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</si>
  <si>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</si>
  <si>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</si>
  <si>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</si>
  <si>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</si>
  <si>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</si>
  <si>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</si>
  <si>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</si>
  <si>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</si>
  <si>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</si>
  <si>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</si>
  <si>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</si>
  <si>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</si>
  <si>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</si>
  <si>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</si>
  <si>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</si>
  <si>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</si>
  <si>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</si>
  <si>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</si>
  <si>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</si>
  <si>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</si>
  <si>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</si>
  <si>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</si>
  <si>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</si>
  <si>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</si>
  <si>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</si>
  <si>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</si>
  <si>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</si>
  <si>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</si>
  <si>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</si>
  <si>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</si>
  <si>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</si>
  <si>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</si>
  <si>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</si>
  <si>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</si>
  <si>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</si>
  <si>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</si>
  <si>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</si>
  <si>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</si>
  <si>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</si>
  <si>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</si>
  <si>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</si>
  <si>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</si>
  <si>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</si>
  <si>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</si>
  <si>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</si>
  <si>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</si>
  <si>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</si>
  <si>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</si>
  <si>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</si>
  <si>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</si>
  <si>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</si>
  <si>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</si>
  <si>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</si>
  <si>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</si>
  <si>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</si>
  <si>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</si>
  <si>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</si>
  <si>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</si>
  <si>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</si>
  <si>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</si>
  <si>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</si>
  <si>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</si>
  <si>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</si>
  <si>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</si>
  <si>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</si>
  <si>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</si>
  <si>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</si>
  <si>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</si>
  <si>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</si>
  <si>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</si>
  <si>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</si>
  <si>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</si>
  <si>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</si>
  <si>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</si>
  <si>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</si>
  <si>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</si>
  <si>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</si>
  <si>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</si>
  <si>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</si>
  <si>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</si>
  <si>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</si>
  <si>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</si>
  <si>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</si>
  <si>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</si>
  <si>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</si>
  <si>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</si>
  <si>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</si>
  <si>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</si>
  <si>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</si>
  <si>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</si>
  <si>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</si>
  <si>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</si>
  <si>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</si>
  <si>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</si>
  <si>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</si>
  <si>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</si>
  <si>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</si>
  <si>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</si>
  <si>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</si>
  <si>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</si>
  <si>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</si>
  <si>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</si>
  <si>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</si>
  <si>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</si>
  <si>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</si>
  <si>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</si>
  <si>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</si>
  <si>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</si>
  <si>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</si>
  <si>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</si>
  <si>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</si>
  <si>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</si>
  <si>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</si>
  <si>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</si>
  <si>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</si>
  <si>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</si>
  <si>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</si>
  <si>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</si>
  <si>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</si>
  <si>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</si>
  <si>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</si>
  <si>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</si>
  <si>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</si>
  <si>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</si>
  <si>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</si>
  <si>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</si>
  <si>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</si>
  <si>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</si>
  <si>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</si>
  <si>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</si>
  <si>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</si>
  <si>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</si>
  <si>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</si>
  <si>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</si>
  <si>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</si>
  <si>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</si>
  <si>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</si>
  <si>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</si>
  <si>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</si>
  <si>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</si>
  <si>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</si>
  <si>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</si>
  <si>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</si>
  <si>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</si>
  <si>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</si>
  <si>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</si>
  <si>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</si>
  <si>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</si>
  <si>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</si>
  <si>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</si>
  <si>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</si>
  <si>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</si>
  <si>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</si>
  <si>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</si>
  <si>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</si>
  <si>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</si>
  <si>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</si>
  <si>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</si>
  <si>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</si>
  <si>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</si>
  <si>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</si>
  <si>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</si>
  <si>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</si>
  <si>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</si>
  <si>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</si>
  <si>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</si>
  <si>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</si>
  <si>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</si>
  <si>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</si>
  <si>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</si>
  <si>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</si>
  <si>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</si>
  <si>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</si>
  <si>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</si>
  <si>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</si>
  <si>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</si>
  <si>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</si>
  <si>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</si>
  <si>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</si>
  <si>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</si>
  <si>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</si>
  <si>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</si>
  <si>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</si>
  <si>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</si>
  <si>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</si>
  <si>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</si>
  <si>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</si>
  <si>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</si>
  <si>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</si>
  <si>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</si>
  <si>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</si>
  <si>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</si>
  <si>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</si>
  <si>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</si>
  <si>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</si>
  <si>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</si>
  <si>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</si>
  <si>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</si>
  <si>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</si>
  <si>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</si>
  <si>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</si>
  <si>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</si>
  <si>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</si>
  <si>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</si>
  <si>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</si>
  <si>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</si>
  <si>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</si>
  <si>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</si>
  <si>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</si>
  <si>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</si>
  <si>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</si>
  <si>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</si>
  <si>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</si>
  <si>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</si>
  <si>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</si>
  <si>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</si>
  <si>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</si>
  <si>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</si>
  <si>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</si>
  <si>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</si>
  <si>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</si>
  <si>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</si>
  <si>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</si>
  <si>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</si>
  <si>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</si>
  <si>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</si>
  <si>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</si>
  <si>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</si>
  <si>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</si>
  <si>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</si>
  <si>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</si>
  <si>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</si>
  <si>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</si>
  <si>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</si>
  <si>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</si>
  <si>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</si>
  <si>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</si>
  <si>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</si>
  <si>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</si>
  <si>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</si>
  <si>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</si>
  <si>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</si>
  <si>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</si>
  <si>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</si>
  <si>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</si>
  <si>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</si>
  <si>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</si>
  <si>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</si>
  <si>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</si>
  <si>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</si>
  <si>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</si>
  <si>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</si>
  <si>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</si>
  <si>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</si>
  <si>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</si>
  <si>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</si>
  <si>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</si>
  <si>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</si>
  <si>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</si>
  <si>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</si>
  <si>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</si>
  <si>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</si>
  <si>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</si>
  <si>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</si>
  <si>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</si>
  <si>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</si>
  <si>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</si>
  <si>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</si>
  <si>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</si>
  <si>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</si>
  <si>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</si>
  <si>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</si>
  <si>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</si>
  <si>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</si>
  <si>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</si>
  <si>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</si>
  <si>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</si>
  <si>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</si>
  <si>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</si>
  <si>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</si>
  <si>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</si>
  <si>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</si>
  <si>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</si>
  <si>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</si>
  <si>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</si>
  <si>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</si>
  <si>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</si>
  <si>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</si>
  <si>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</si>
  <si>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</si>
  <si>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</si>
  <si>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</si>
  <si>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</si>
  <si>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</si>
  <si>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</si>
  <si>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</si>
  <si>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</si>
  <si>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</si>
  <si>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</si>
  <si>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</si>
  <si>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</si>
  <si>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</si>
  <si>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</si>
  <si>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</si>
  <si>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</si>
  <si>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</si>
  <si>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</si>
  <si>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</si>
  <si>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</si>
  <si>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</si>
  <si>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</si>
  <si>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</si>
  <si>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</si>
  <si>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</si>
  <si>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</si>
  <si>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</si>
  <si>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</si>
  <si>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</si>
  <si>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</si>
  <si>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</si>
  <si>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</si>
  <si>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</si>
  <si>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</si>
  <si>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</si>
  <si>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</si>
  <si>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</si>
  <si>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</si>
  <si>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</si>
  <si>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</si>
  <si>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</si>
  <si>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</si>
  <si>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</si>
  <si>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</si>
  <si>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</si>
  <si>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</si>
  <si>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</si>
  <si>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</si>
  <si>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</si>
  <si>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</si>
  <si>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</si>
  <si>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</si>
  <si>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</si>
  <si>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</si>
  <si>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</si>
  <si>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</si>
  <si>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</si>
  <si>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</si>
  <si>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</si>
  <si>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</si>
  <si>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</si>
  <si>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</si>
  <si>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</si>
  <si>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</si>
  <si>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</si>
  <si>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</si>
  <si>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</si>
  <si>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</si>
  <si>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</si>
  <si>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</si>
  <si>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</si>
  <si>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</si>
  <si>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</si>
  <si>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</si>
  <si>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</si>
  <si>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</si>
  <si>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</si>
  <si>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</si>
  <si>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</si>
  <si>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</si>
  <si>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</si>
  <si>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</si>
  <si>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</si>
  <si>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</si>
  <si>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</si>
  <si>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</si>
  <si>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</si>
  <si>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</si>
  <si>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</si>
  <si>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</si>
  <si>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</si>
  <si>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</si>
  <si>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</si>
  <si>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</si>
  <si>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</si>
  <si>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</si>
  <si>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</si>
  <si>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</si>
  <si>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</si>
  <si>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</si>
  <si>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</si>
  <si>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</si>
  <si>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</si>
  <si>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</si>
  <si>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</si>
  <si>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</si>
  <si>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</si>
  <si>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</si>
  <si>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</si>
  <si>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</si>
  <si>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</si>
  <si>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</si>
  <si>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</si>
  <si>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</si>
  <si>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</si>
  <si>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</si>
  <si>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</si>
  <si>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</si>
  <si>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</si>
  <si>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</si>
  <si>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</si>
  <si>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</si>
  <si>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</si>
  <si>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</si>
  <si>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</si>
  <si>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</si>
  <si>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</si>
  <si>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</si>
  <si>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</si>
  <si>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</si>
  <si>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</si>
  <si>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</si>
  <si>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</si>
  <si>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</si>
  <si>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</si>
  <si>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</si>
  <si>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</si>
  <si>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</si>
  <si>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</si>
  <si>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</si>
  <si>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</si>
  <si>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</si>
  <si>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</si>
  <si>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</si>
  <si>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</si>
  <si>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</si>
  <si>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</si>
  <si>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</si>
  <si>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</si>
  <si>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</si>
  <si>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</si>
  <si>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</si>
  <si>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</si>
  <si>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</si>
  <si>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</si>
  <si>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</si>
  <si>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JUDO CAMP MOŠOVCE</t>
  </si>
  <si>
    <t>20250252</t>
  </si>
  <si>
    <t>Nákup tričiek s potlačou Judo Camp Mošovce</t>
  </si>
  <si>
    <t>46877088</t>
  </si>
  <si>
    <t>MYPO s.r.o.</t>
  </si>
  <si>
    <t>20250173</t>
  </si>
  <si>
    <t>Ubytovanie a plná penzia  pre ca 63 účastníkov Campu</t>
  </si>
  <si>
    <t>53123735</t>
  </si>
  <si>
    <t>Drienok s.r.o.</t>
  </si>
  <si>
    <t>Kontaktná osoba zodpovedná za vyplnený formulár
meno a priezvisko: Mikuláš Maník
e-mail:mikulas.manik@mondigroup.com
tel. kontakt (mobil): 0910 555 949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</si>
</sst>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38" val="2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Judo Klub Martin, Občianske združenie</v>
      </c>
      <c r="C3" s="338"/>
      <c r="D3" s="338"/>
      <c r="G3" s="252">
        <v>45747</v>
      </c>
    </row>
    <row r="4" spans="1:7" ht="14.25" x14ac:dyDescent="0.2">
      <c r="A4" s="30" t="s">
        <v>313</v>
      </c>
      <c r="B4" s="29" t="str">
        <f>RIGHT("0000"&amp;INDEX(Adr!A:A,Doklady!B102+1),8)</f>
        <v>14222230</v>
      </c>
      <c r="G4" s="252">
        <v>45777</v>
      </c>
    </row>
    <row r="5" spans="1:7" ht="14.25" x14ac:dyDescent="0.2">
      <c r="A5" s="30" t="s">
        <v>314</v>
      </c>
      <c r="B5" s="29" t="str">
        <f>INDEX(Adr!D:D,Doklady!B102+1)&amp;", "&amp;INDEX(Adr!E:E,Doklady!B102+1)</f>
        <v>Československej armády 1698/10, Martin</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4830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4830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50"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Judo Klub Martin, Občianske združenie</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14222230</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Československej armády 1698/10, Martin, 036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4830</v>
      </c>
      <c r="D10" s="126">
        <f>C10-E10</f>
        <v>4830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4830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4830</v>
      </c>
      <c r="D53" s="73">
        <f>IF(A53&lt;&gt;"",Doklady!I1-Doklady!J1,"")</f>
        <v>4830</v>
      </c>
      <c r="E53" s="73">
        <f>IF(A53&lt;&gt;"",MIN(D53,C53)*Doklady!C1/(1-Doklady!C1),"")</f>
        <v>0</v>
      </c>
      <c r="F53" s="71">
        <f>IF(A53&lt;&gt;"",Doklady!J1,"")</f>
        <v>0</v>
      </c>
      <c r="G53" s="73">
        <f>+IFERROR(HLOOKUP(IF(RIGHT(B53,15)="bežné transfery",LEFT(B53,LEN(B53)-18),0),$J$40:$K$42,3,0),MIN(C53,D53))</f>
        <v>4830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4830</v>
      </c>
      <c r="D130" s="228">
        <f t="shared" ref="D130:I130" si="9">SUM(D53:D129)</f>
        <v>4830</v>
      </c>
      <c r="E130" s="228">
        <f t="shared" si="9"/>
        <v>0</v>
      </c>
      <c r="F130" s="228">
        <f t="shared" si="9"/>
        <v>0</v>
      </c>
      <c r="G130" s="228">
        <f t="shared" si="9"/>
        <v>4830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3010</v>
      </c>
      <c r="C141" s="214"/>
      <c r="D141" s="356" t="s">
        <v>393</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H120" sqref="H120"/>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14222230</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4830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55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38</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3000</v>
      </c>
      <c r="B107" s="14"/>
      <c r="C107" s="14"/>
      <c r="D107" s="16"/>
      <c r="E107" s="16"/>
      <c r="F107" s="14" t="s">
        <v>3001</v>
      </c>
      <c r="G107" s="14"/>
      <c r="H107" s="14"/>
      <c r="I107" s="15"/>
      <c r="J107" s="77"/>
      <c r="K107" s="92"/>
    </row>
    <row r="108" spans="1:25" ht="22.5" x14ac:dyDescent="0.2">
      <c r="A108" s="14" t="s">
        <v>3000</v>
      </c>
      <c r="B108" s="14"/>
      <c r="C108" s="14" t="s">
        <v>3002</v>
      </c>
      <c r="D108" s="16">
        <v>45916</v>
      </c>
      <c r="E108" s="16">
        <v>45968</v>
      </c>
      <c r="F108" s="14" t="s">
        <v>3003</v>
      </c>
      <c r="G108" s="14" t="s">
        <v>3004</v>
      </c>
      <c r="H108" s="14" t="s">
        <v>3005</v>
      </c>
      <c r="I108" s="15">
        <v>1068.8699999999999</v>
      </c>
      <c r="J108" s="77"/>
      <c r="K108" s="92"/>
    </row>
    <row r="109" spans="1:25" ht="22.5" x14ac:dyDescent="0.2">
      <c r="A109" s="14" t="s">
        <v>3000</v>
      </c>
      <c r="B109" s="14"/>
      <c r="C109" s="14" t="s">
        <v>3006</v>
      </c>
      <c r="D109" s="16">
        <v>45903</v>
      </c>
      <c r="E109" s="16">
        <v>45968</v>
      </c>
      <c r="F109" s="14" t="s">
        <v>3007</v>
      </c>
      <c r="G109" s="14" t="s">
        <v>3008</v>
      </c>
      <c r="H109" s="14" t="s">
        <v>3009</v>
      </c>
      <c r="I109" s="15">
        <v>3761.13</v>
      </c>
      <c r="J109" s="77"/>
      <c r="K109" s="92"/>
    </row>
    <row r="110" spans="1:25" ht="12.75" x14ac:dyDescent="0.2">
      <c r="A110" s="14"/>
      <c r="B110" s="14"/>
      <c r="C110" s="14"/>
      <c r="D110" s="16"/>
      <c r="E110" s="16"/>
      <c r="F110" s="14"/>
      <c r="G110" s="14"/>
      <c r="H110" s="14"/>
      <c r="I110" s="15"/>
      <c r="J110" s="77"/>
      <c r="K110" s="92"/>
    </row>
    <row r="111" spans="1:25" ht="12.75" x14ac:dyDescent="0.2">
      <c r="A111" s="14"/>
      <c r="B111" s="14"/>
      <c r="C111" s="14"/>
      <c r="D111" s="16"/>
      <c r="E111" s="16"/>
      <c r="F111" s="14"/>
      <c r="G111" s="14"/>
      <c r="H111" s="14"/>
      <c r="I111" s="15"/>
      <c r="J111" s="77"/>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Judo Klub Martin, Občianske združenie, Československej armády 1698/10, Martin, 036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14222230</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Judo Klub Martin, Občianske združenie, Československej armády 1698/10, Martin, 036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14222230</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Manik Mikulas (SK, Ruzomberok)</cp:lastModifiedBy>
  <cp:revision/>
  <cp:lastPrinted>2025-01-23T13:30:36Z</cp:lastPrinted>
  <dcterms:created xsi:type="dcterms:W3CDTF">2017-02-20T06:20:12Z</dcterms:created>
  <dcterms:modified xsi:type="dcterms:W3CDTF">2025-11-10T13:12:11Z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