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ento_zošit" defaultThemeVersion="124226"/>
  <mc:AlternateContent xmlns:mc="http://schemas.openxmlformats.org/markup-compatibility/2006">
    <mc:Choice Requires="x15">
      <x15ac:absPath xmlns:x15ac="http://schemas.microsoft.com/office/spreadsheetml/2010/11/ac" url="C:\Users\ASUS\Desktop\"/>
    </mc:Choice>
  </mc:AlternateContent>
  <xr:revisionPtr revIDLastSave="0" documentId="8_{415092F1-AC8C-4B86-A1B9-3B438F63E0FF}" xr6:coauthVersionLast="47" xr6:coauthVersionMax="47" xr10:uidLastSave="{00000000-0000-0000-0000-000000000000}"/>
  <bookViews>
    <workbookView xWindow="-110" yWindow="-110" windowWidth="19420" windowHeight="103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<sst xmlns="http://schemas.openxmlformats.org/spreadsheetml/2006/main" count="6850" uniqueCount="3169">
  <si>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</si>
  <si>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</si>
  <si>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</si>
  <si>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</si>
  <si>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</si>
  <si>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</si>
  <si>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</si>
  <si>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</si>
  <si>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</si>
  <si>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</si>
  <si>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</si>
  <si>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</si>
  <si>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</si>
  <si>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</si>
  <si>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</si>
  <si>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</si>
  <si>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</si>
  <si>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</si>
  <si>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</si>
  <si>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</si>
  <si>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</si>
  <si>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</si>
  <si>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</si>
  <si>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</si>
  <si>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</si>
  <si>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</si>
  <si>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</si>
  <si>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</si>
  <si>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</si>
  <si>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</si>
  <si>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</si>
  <si>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</si>
  <si>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</si>
  <si>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</si>
  <si>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</si>
  <si>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</si>
  <si>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</si>
  <si>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</si>
  <si>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</si>
  <si>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</si>
  <si>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</si>
  <si>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</si>
  <si>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</si>
  <si>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</si>
  <si>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</si>
  <si>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</si>
  <si>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</si>
  <si>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</si>
  <si>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</si>
  <si>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</si>
  <si>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</si>
  <si>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</si>
  <si>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</si>
  <si>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</si>
  <si>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</si>
  <si>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</si>
  <si>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</si>
  <si>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</si>
  <si>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</si>
  <si>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</si>
  <si>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</si>
  <si>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</si>
  <si>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</si>
  <si>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</si>
  <si>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</si>
  <si>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</si>
  <si>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</si>
  <si>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</si>
  <si>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</si>
  <si>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</si>
  <si>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</si>
  <si>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</si>
  <si>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</si>
  <si>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</si>
  <si>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</si>
  <si>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</si>
  <si>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</si>
  <si>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</si>
  <si>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</si>
  <si>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</si>
  <si>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</si>
  <si>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</si>
  <si>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</si>
  <si>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</si>
  <si>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</si>
  <si>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</si>
  <si>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</si>
  <si>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</si>
  <si>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</si>
  <si>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</si>
  <si>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</si>
  <si>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</si>
  <si>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</si>
  <si>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</si>
  <si>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</si>
  <si>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</si>
  <si>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</si>
  <si>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</si>
  <si>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</si>
  <si>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</si>
  <si>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</si>
  <si>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</si>
  <si>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</si>
  <si>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</si>
  <si>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</si>
  <si>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</si>
  <si>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</si>
  <si>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</si>
  <si>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</si>
  <si>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</si>
  <si>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</si>
  <si>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</si>
  <si>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</si>
  <si>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</si>
  <si>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</si>
  <si>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</si>
  <si>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</si>
  <si>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</si>
  <si>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</si>
  <si>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</si>
  <si>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</si>
  <si>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</si>
  <si>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</si>
  <si>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</si>
  <si>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</si>
  <si>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</si>
  <si>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</si>
  <si>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</si>
  <si>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</si>
  <si>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</si>
  <si>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</si>
  <si>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</si>
  <si>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</si>
  <si>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</si>
  <si>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</si>
  <si>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</si>
  <si>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</si>
  <si>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</si>
  <si>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</si>
  <si>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</si>
  <si>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</si>
  <si>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</si>
  <si>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</si>
  <si>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</si>
  <si>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</si>
  <si>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</si>
  <si>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</si>
  <si>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</si>
  <si>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</si>
  <si>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</si>
  <si>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</si>
  <si>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</si>
  <si>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</si>
  <si>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</si>
  <si>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</si>
  <si>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</si>
  <si>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</si>
  <si>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</si>
  <si>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</si>
  <si>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</si>
  <si>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</si>
  <si>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</si>
  <si>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</si>
  <si>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</si>
  <si>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</si>
  <si>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</si>
  <si>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</si>
  <si>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</si>
  <si>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</si>
  <si>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</si>
  <si>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</si>
  <si>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</si>
  <si>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</si>
  <si>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</si>
  <si>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</si>
  <si>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</si>
  <si>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</si>
  <si>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</si>
  <si>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</si>
  <si>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</si>
  <si>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</si>
  <si>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</si>
  <si>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</si>
  <si>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</si>
  <si>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</si>
  <si>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</si>
  <si>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</si>
  <si>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</si>
  <si>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</si>
  <si>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</si>
  <si>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</si>
  <si>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</si>
  <si>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</si>
  <si>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</si>
  <si>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</si>
  <si>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</si>
  <si>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</si>
  <si>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</si>
  <si>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</si>
  <si>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</si>
  <si>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</si>
  <si>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</si>
  <si>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</si>
  <si>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</si>
  <si>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</si>
  <si>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</si>
  <si>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</si>
  <si>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</si>
  <si>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</si>
  <si>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</si>
  <si>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</si>
  <si>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</si>
  <si>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</si>
  <si>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</si>
  <si>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</si>
  <si>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</si>
  <si>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</si>
  <si>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</si>
  <si>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</si>
  <si>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</si>
  <si>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</si>
  <si>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</si>
  <si>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</si>
  <si>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</si>
  <si>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</si>
  <si>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</si>
  <si>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</si>
  <si>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</si>
  <si>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</si>
  <si>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</si>
  <si>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</si>
  <si>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</si>
  <si>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</si>
  <si>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</si>
  <si>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</si>
  <si>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</si>
  <si>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</si>
  <si>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</si>
  <si>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</si>
  <si>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</si>
  <si>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</si>
  <si>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</si>
  <si>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</si>
  <si>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</si>
  <si>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</si>
  <si>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</si>
  <si>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</si>
  <si>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</si>
  <si>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</si>
  <si>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</si>
  <si>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</si>
  <si>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</si>
  <si>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</si>
  <si>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</si>
  <si>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</si>
  <si>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</si>
  <si>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</si>
  <si>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</si>
  <si>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</si>
  <si>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</si>
  <si>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</si>
  <si>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</si>
  <si>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</si>
  <si>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</si>
  <si>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</si>
  <si>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</si>
  <si>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</si>
  <si>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</si>
  <si>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</si>
  <si>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</si>
  <si>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</si>
  <si>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</si>
  <si>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</si>
  <si>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</si>
  <si>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</si>
  <si>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</si>
  <si>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</si>
  <si>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</si>
  <si>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</si>
  <si>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</si>
  <si>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</si>
  <si>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</si>
  <si>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</si>
  <si>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</si>
  <si>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</si>
  <si>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</si>
  <si>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</si>
  <si>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</si>
  <si>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</si>
  <si>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</si>
  <si>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</si>
  <si>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</si>
  <si>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</si>
  <si>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</si>
  <si>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</si>
  <si>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</si>
  <si>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</si>
  <si>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</si>
  <si>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</si>
  <si>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</si>
  <si>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</si>
  <si>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</si>
  <si>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</si>
  <si>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</si>
  <si>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</si>
  <si>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</si>
  <si>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</si>
  <si>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</si>
  <si>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</si>
  <si>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</si>
  <si>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</si>
  <si>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</si>
  <si>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</si>
  <si>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</si>
  <si>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</si>
  <si>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</si>
  <si>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</si>
  <si>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</si>
  <si>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</si>
  <si>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</si>
  <si>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</si>
  <si>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</si>
  <si>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</si>
  <si>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</si>
  <si>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</si>
  <si>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</si>
  <si>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</si>
  <si>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</si>
  <si>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</si>
  <si>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</si>
  <si>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</si>
  <si>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</si>
  <si>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</si>
  <si>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</si>
  <si>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</si>
  <si>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</si>
  <si>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</si>
  <si>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</si>
  <si>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</si>
  <si>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</si>
  <si>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</si>
  <si>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</si>
  <si>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</si>
  <si>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</si>
  <si>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</si>
  <si>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</si>
  <si>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</si>
  <si>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</si>
  <si>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</si>
  <si>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</si>
  <si>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</si>
  <si>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</si>
  <si>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</si>
  <si>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</si>
  <si>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</si>
  <si>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</si>
  <si>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</si>
  <si>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</si>
  <si>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</si>
  <si>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</si>
  <si>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</si>
  <si>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</si>
  <si>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</si>
  <si>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</si>
  <si>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</si>
  <si>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</si>
  <si>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</si>
  <si>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</si>
  <si>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</si>
  <si>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</si>
  <si>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</si>
  <si>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</si>
  <si>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</si>
  <si>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</si>
  <si>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</si>
  <si>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</si>
  <si>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</si>
  <si>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</si>
  <si>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</si>
  <si>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</si>
  <si>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</si>
  <si>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</si>
  <si>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</si>
  <si>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</si>
  <si>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</si>
  <si>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</si>
  <si>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</si>
  <si>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</si>
  <si>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</si>
  <si>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</si>
  <si>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</si>
  <si>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</si>
  <si>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</si>
  <si>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</si>
  <si>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</si>
  <si>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</si>
  <si>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</si>
  <si>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</si>
  <si>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</si>
  <si>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</si>
  <si>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</si>
  <si>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</si>
  <si>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</si>
  <si>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</si>
  <si>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</si>
  <si>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</si>
  <si>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</si>
  <si>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</si>
  <si>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</si>
  <si>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</si>
  <si>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</si>
  <si>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</si>
  <si>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</si>
  <si>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</si>
  <si>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</si>
  <si>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</si>
  <si>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</si>
  <si>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</si>
  <si>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</si>
  <si>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</si>
  <si>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</si>
  <si>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</si>
  <si>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</si>
  <si>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</si>
  <si>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</si>
  <si>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</si>
  <si>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</si>
  <si>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</si>
  <si>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</si>
  <si>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</si>
  <si>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</si>
  <si>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</si>
  <si>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</si>
  <si>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</si>
  <si>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</si>
  <si>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</si>
  <si>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</si>
  <si>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</si>
  <si>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</si>
  <si>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</si>
  <si>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</si>
  <si>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</si>
  <si>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</si>
  <si>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</si>
  <si>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</si>
  <si>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</si>
  <si>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</si>
  <si>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</si>
  <si>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</si>
  <si>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</si>
  <si>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</si>
  <si>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</si>
  <si>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</si>
  <si>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</si>
  <si>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</si>
  <si>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</si>
  <si>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</si>
  <si>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</si>
  <si>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</si>
  <si>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</si>
  <si>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</si>
  <si>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</si>
  <si>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</si>
  <si>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</si>
  <si>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</si>
  <si>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</si>
  <si>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</si>
  <si>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</si>
  <si>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</si>
  <si>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</si>
  <si>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</si>
  <si>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</si>
  <si>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</si>
  <si>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</si>
  <si>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</si>
  <si>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</si>
  <si>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</si>
  <si>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</si>
  <si>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</si>
  <si>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</si>
  <si>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</si>
  <si>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</si>
  <si>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</si>
  <si>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</si>
  <si>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</si>
  <si>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</si>
  <si>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</si>
  <si>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</si>
  <si>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</si>
  <si>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</si>
  <si>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</si>
  <si>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</si>
  <si>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</si>
  <si>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</si>
  <si>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</si>
  <si>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</si>
  <si>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</si>
  <si>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</si>
  <si>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</si>
  <si>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</si>
  <si>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</si>
  <si>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</si>
  <si>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</si>
  <si>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</si>
  <si>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</si>
  <si>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</si>
  <si>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</si>
  <si>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</si>
  <si>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</si>
  <si>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</si>
  <si>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</si>
  <si>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</si>
  <si>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</si>
  <si>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</si>
  <si>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</si>
  <si>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</si>
  <si>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</si>
  <si>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</si>
  <si>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</si>
  <si>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</si>
  <si>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</si>
  <si>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</si>
  <si>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</si>
  <si>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</si>
  <si>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</si>
  <si>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</si>
  <si>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</si>
  <si>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</si>
  <si>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</si>
  <si>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</si>
  <si>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</si>
  <si>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</si>
  <si>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</si>
  <si>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</si>
  <si>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</si>
  <si>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</si>
  <si>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</si>
  <si>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</si>
  <si>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</si>
  <si>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</si>
  <si>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</si>
  <si>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</si>
  <si>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</si>
  <si>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</si>
  <si>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</si>
  <si>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</si>
  <si>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</si>
  <si>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</si>
  <si>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</si>
  <si>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</si>
  <si>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</si>
  <si>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</si>
  <si>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</si>
  <si>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</si>
  <si>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</si>
  <si>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</si>
  <si>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</si>
  <si>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</si>
  <si>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</si>
  <si>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</si>
  <si>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</si>
  <si>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</si>
  <si>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</si>
  <si>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</si>
  <si>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</si>
  <si>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</si>
  <si>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</si>
  <si>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</si>
  <si>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</si>
  <si>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</si>
  <si>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</si>
  <si>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</si>
  <si>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</si>
  <si>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</si>
  <si>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</si>
  <si>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</si>
  <si>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</si>
  <si>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</si>
  <si>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</si>
  <si>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</si>
  <si>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</si>
  <si>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</si>
  <si>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</si>
  <si>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</si>
  <si>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</si>
  <si>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</si>
  <si>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</si>
  <si>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</si>
  <si>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</si>
  <si>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</si>
  <si>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</si>
  <si>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</si>
  <si>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</si>
  <si>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</si>
  <si>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</si>
  <si>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</si>
  <si>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</si>
  <si>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</si>
  <si>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</si>
  <si>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</si>
  <si>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</si>
  <si>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</si>
  <si>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</si>
  <si>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</si>
  <si>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</si>
  <si>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</si>
  <si>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</si>
  <si>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</si>
  <si>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</si>
  <si>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</si>
  <si>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</si>
  <si>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</si>
  <si>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</si>
  <si>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</si>
  <si>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</si>
  <si>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</si>
  <si>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</si>
  <si>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</si>
  <si>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</si>
  <si>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</si>
  <si>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</si>
  <si>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</si>
  <si>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</si>
  <si>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</si>
  <si>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</si>
  <si>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</si>
  <si>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</si>
  <si>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</si>
  <si>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</si>
  <si>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</si>
  <si>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</si>
  <si>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</si>
  <si>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</si>
  <si>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</si>
  <si>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</si>
  <si>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</si>
  <si>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</si>
  <si>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</si>
  <si>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</si>
  <si>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</si>
  <si>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</si>
  <si>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</si>
  <si>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</si>
  <si>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</si>
  <si>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</si>
  <si>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</si>
  <si>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</si>
  <si>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</si>
  <si>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</si>
  <si>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</si>
  <si>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</si>
  <si>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</si>
  <si>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</si>
  <si>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</si>
  <si>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</si>
  <si>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</si>
  <si>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</si>
  <si>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</si>
  <si>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</si>
  <si>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</si>
  <si>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</si>
  <si>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</si>
  <si>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</si>
  <si>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</si>
  <si>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</si>
  <si>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</si>
  <si>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</si>
  <si>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</si>
  <si>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</si>
  <si>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</si>
  <si>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</si>
  <si>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</si>
  <si>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</si>
  <si>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</si>
  <si>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</si>
  <si>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</si>
  <si>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</si>
  <si>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</si>
  <si>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</si>
  <si>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</si>
  <si>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</si>
  <si>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</si>
  <si>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</si>
  <si>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</si>
  <si>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</si>
  <si>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</si>
  <si>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</si>
  <si>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</si>
  <si>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</si>
  <si>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</si>
  <si>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</si>
  <si>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</si>
  <si>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</si>
  <si>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</si>
  <si>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</si>
  <si>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</si>
  <si>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</si>
  <si>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</si>
  <si>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</si>
  <si>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</si>
  <si>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</si>
  <si>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</si>
  <si>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</si>
  <si>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</si>
  <si>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</si>
  <si>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</si>
  <si>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</si>
  <si>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</si>
  <si>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</si>
  <si>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</si>
  <si>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</si>
  <si>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</si>
  <si>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</si>
  <si>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</si>
  <si>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</si>
  <si>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</si>
  <si>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</si>
  <si>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</si>
  <si>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</si>
  <si>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</si>
  <si>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</si>
  <si>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</si>
  <si>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</si>
  <si>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</si>
  <si>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</si>
  <si>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</si>
  <si>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</si>
  <si>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</si>
  <si>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</si>
  <si>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</si>
  <si>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</si>
  <si>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</si>
  <si>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</si>
  <si>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</si>
  <si>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</si>
  <si>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</si>
  <si>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</si>
  <si>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</si>
  <si>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</si>
  <si>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</si>
  <si>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</si>
  <si>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</si>
  <si>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</si>
  <si>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</si>
  <si>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</si>
  <si>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</si>
  <si>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</si>
  <si>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</si>
  <si>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</si>
  <si>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</si>
  <si>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</si>
  <si>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</si>
  <si>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</si>
  <si>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</si>
  <si>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</si>
  <si>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</si>
  <si>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</si>
  <si>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</si>
  <si>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</si>
  <si>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</si>
  <si>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</si>
  <si>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</si>
  <si>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</si>
  <si>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</si>
  <si>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</si>
  <si>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</si>
  <si>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</si>
  <si>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</si>
  <si>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</si>
  <si>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</si>
  <si>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</si>
  <si>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</si>
  <si>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</si>
  <si>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</si>
  <si>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</si>
  <si>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</si>
  <si>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</si>
  <si>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</si>
  <si>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</si>
  <si>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</si>
  <si>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</si>
  <si>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</si>
  <si>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</si>
  <si>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</si>
  <si>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</si>
  <si>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</si>
  <si>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</si>
  <si>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</si>
  <si>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</si>
  <si>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</si>
  <si>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</si>
  <si>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</si>
  <si>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</si>
  <si>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</si>
  <si>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</si>
  <si>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</si>
  <si>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</si>
  <si>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</si>
  <si>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</si>
  <si>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</si>
  <si>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</si>
  <si>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</si>
  <si>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</si>
  <si>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</si>
  <si>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</si>
  <si>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</si>
  <si>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</si>
  <si>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</si>
  <si>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</si>
  <si>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</si>
  <si>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</si>
  <si>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</si>
  <si>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</si>
  <si>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</si>
  <si>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</si>
  <si>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</si>
  <si>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</si>
  <si>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</si>
  <si>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</si>
  <si>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</si>
  <si>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</si>
  <si>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</si>
  <si>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</si>
  <si>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</si>
  <si>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</si>
  <si>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</si>
  <si>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</si>
  <si>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</si>
  <si>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</si>
  <si>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</si>
  <si>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</si>
  <si>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</si>
  <si>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</si>
  <si>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</si>
  <si>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</si>
  <si>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</si>
  <si>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</si>
  <si>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</si>
  <si>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</si>
  <si>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</si>
  <si>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</si>
  <si>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</si>
  <si>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</si>
  <si>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</si>
  <si>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</si>
  <si>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</si>
  <si>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</si>
  <si>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</si>
  <si>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</si>
  <si>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</si>
  <si>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</si>
  <si>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</si>
  <si>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</si>
  <si>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</si>
  <si>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</si>
  <si>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</si>
  <si>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</si>
  <si>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</si>
  <si>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</si>
  <si>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</si>
  <si>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</si>
  <si>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</si>
  <si>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</si>
  <si>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</si>
  <si>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</si>
  <si>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</si>
  <si>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</si>
  <si>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</si>
  <si>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</si>
  <si>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</si>
  <si>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</si>
  <si>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</si>
  <si>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</si>
  <si>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</si>
  <si>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</si>
  <si>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</si>
  <si>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</si>
  <si>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</si>
  <si>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</si>
  <si>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</si>
  <si>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</si>
  <si>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</si>
  <si>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</si>
  <si>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</si>
  <si>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</si>
  <si>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</si>
  <si>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</si>
  <si>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</si>
  <si>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</si>
  <si>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</si>
  <si>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</si>
  <si>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</si>
  <si>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</si>
  <si>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</si>
  <si>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</si>
  <si>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</si>
  <si>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</si>
  <si>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</si>
  <si>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</si>
  <si>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</si>
  <si>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</si>
  <si>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</si>
  <si>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</si>
  <si>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</si>
  <si>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</si>
  <si>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</si>
  <si>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</si>
  <si>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</si>
  <si>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</si>
  <si>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</si>
  <si>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</si>
  <si>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</si>
  <si>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</si>
  <si>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</si>
  <si>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</si>
  <si>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</si>
  <si>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</si>
  <si>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</si>
  <si>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</si>
  <si>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</si>
  <si>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</si>
  <si>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</si>
  <si>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</si>
  <si>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</si>
  <si>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</si>
  <si>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</si>
  <si>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</si>
  <si>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</si>
  <si>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</si>
  <si>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</si>
  <si>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</si>
  <si>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</si>
  <si>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</si>
  <si>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</si>
  <si>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</si>
  <si>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</si>
  <si>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</si>
  <si>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</si>
  <si>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</si>
  <si>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</si>
  <si>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</si>
  <si>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</si>
  <si>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</si>
  <si>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</si>
  <si>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</si>
  <si>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</si>
  <si>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</si>
  <si>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</si>
  <si>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</si>
  <si>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</si>
  <si>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</si>
  <si>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</si>
  <si>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</si>
  <si>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</si>
  <si>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</si>
  <si>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</si>
  <si>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</si>
  <si>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</si>
  <si>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</si>
  <si>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</si>
  <si>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</si>
  <si>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</si>
  <si>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</si>
  <si>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</si>
  <si>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</si>
  <si>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</si>
  <si>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</si>
  <si>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</si>
  <si>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</si>
  <si>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</si>
  <si>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</si>
  <si>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</si>
  <si>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</si>
  <si>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</si>
  <si>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</si>
  <si>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</si>
  <si>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</si>
  <si>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</si>
  <si>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</si>
  <si>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</si>
  <si>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</si>
  <si>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</si>
  <si>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</si>
  <si>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</si>
  <si>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</si>
  <si>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</si>
  <si>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</si>
  <si>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</si>
  <si>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</si>
  <si>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</si>
  <si>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</si>
  <si>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</si>
  <si>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</si>
  <si>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</si>
  <si>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</si>
  <si>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</si>
  <si>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</si>
  <si>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</si>
  <si>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</si>
  <si>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</si>
  <si>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</si>
  <si>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</si>
  <si>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</si>
  <si>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</si>
  <si>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</si>
  <si>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</si>
  <si>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</si>
  <si>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</si>
  <si>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</si>
  <si>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</si>
  <si>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</si>
  <si>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</si>
  <si>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</si>
  <si>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</si>
  <si>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</si>
  <si>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</si>
  <si>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</si>
  <si>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</si>
  <si>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</si>
  <si>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</si>
  <si>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</si>
  <si>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</si>
  <si>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</si>
  <si>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</si>
  <si>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</si>
  <si>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</si>
  <si>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</si>
  <si>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</si>
  <si>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</si>
  <si>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</si>
  <si>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</si>
  <si>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</si>
  <si>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</si>
  <si>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</si>
  <si>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</si>
  <si>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</si>
  <si>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</si>
  <si>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</si>
  <si>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</si>
  <si>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</si>
  <si>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</si>
  <si>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</si>
  <si>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</si>
  <si>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</si>
  <si>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</si>
  <si>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</si>
  <si>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</si>
  <si>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</si>
  <si>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</si>
  <si>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</si>
  <si>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</si>
  <si>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</si>
  <si>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</si>
  <si>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</si>
  <si>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</si>
  <si>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</si>
  <si>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</si>
  <si>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</si>
  <si>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</si>
  <si>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</si>
  <si>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</si>
  <si>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</si>
  <si>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</si>
  <si>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</si>
  <si>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</si>
  <si>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</si>
  <si>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</si>
  <si>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</si>
  <si>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</si>
  <si>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</si>
  <si>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</si>
  <si>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</si>
  <si>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</si>
  <si>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</si>
  <si>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</si>
  <si>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</si>
  <si>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</si>
  <si>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</si>
  <si>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</si>
  <si>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</si>
  <si>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</si>
  <si>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</si>
  <si>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</si>
  <si>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</si>
  <si>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</si>
  <si>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</si>
  <si>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</si>
  <si>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</si>
  <si>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</si>
  <si>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</si>
  <si>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</si>
  <si>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</si>
  <si>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</si>
  <si>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</si>
  <si>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</si>
  <si>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</si>
  <si>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</si>
  <si>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</si>
  <si>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</si>
  <si>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</si>
  <si>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</si>
  <si>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</si>
  <si>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</si>
  <si>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</si>
  <si>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</si>
  <si>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</si>
  <si>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</si>
  <si>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</si>
  <si>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</si>
  <si>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</si>
  <si>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</si>
  <si>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</si>
  <si>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</si>
  <si>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</si>
  <si>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</si>
  <si>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</si>
  <si>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</si>
  <si>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</si>
  <si>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</si>
  <si>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</si>
  <si>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</si>
  <si>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</si>
  <si>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</si>
  <si>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</si>
  <si>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</si>
  <si>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</si>
  <si>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</si>
  <si>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</si>
  <si>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</si>
  <si>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</si>
  <si>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</si>
  <si>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</si>
  <si>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</si>
  <si>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</si>
  <si>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</si>
  <si>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</si>
  <si>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</si>
  <si>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</si>
  <si>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</si>
  <si>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</si>
  <si>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</si>
  <si>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</si>
  <si>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</si>
  <si>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</si>
  <si>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</si>
  <si>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</si>
  <si>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</si>
  <si>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</si>
  <si>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</si>
  <si>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</si>
  <si>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</si>
  <si>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</si>
  <si>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</si>
  <si>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</si>
  <si>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</si>
  <si>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</si>
  <si>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</si>
  <si>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</si>
  <si>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</si>
  <si>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</si>
  <si>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</si>
  <si>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</si>
  <si>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</si>
  <si>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</si>
  <si>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</si>
  <si>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</si>
  <si>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</si>
  <si>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</si>
  <si>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</si>
  <si>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</si>
  <si>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</si>
  <si>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</si>
  <si>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</si>
  <si>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</si>
  <si>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</si>
  <si>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</si>
  <si>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</si>
  <si>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</si>
  <si>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</si>
  <si>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</si>
  <si>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</si>
  <si>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</si>
  <si>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</si>
  <si>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</si>
  <si>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</si>
  <si>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</si>
  <si>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</si>
  <si>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</si>
  <si>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</si>
  <si>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</si>
  <si>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</si>
  <si>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</si>
  <si>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</si>
  <si>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</si>
  <si>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</si>
  <si>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</si>
  <si>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</si>
  <si>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</si>
  <si>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</si>
  <si>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</si>
  <si>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</si>
  <si>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</si>
  <si>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</si>
  <si>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</si>
  <si>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</si>
  <si>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</si>
  <si>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</si>
  <si>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</si>
  <si>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</si>
  <si>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</si>
  <si>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</si>
  <si>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</si>
  <si>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</si>
  <si>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</si>
  <si>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</si>
  <si>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</si>
  <si>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</si>
  <si>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</si>
  <si>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</si>
  <si>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</si>
  <si>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</si>
  <si>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</si>
  <si>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</si>
  <si>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</si>
  <si>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</si>
  <si>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</si>
  <si>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</si>
  <si>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</si>
  <si>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</si>
  <si>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</si>
  <si>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</si>
  <si>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</si>
  <si>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</si>
  <si>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</si>
  <si>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</si>
  <si>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</si>
  <si>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</si>
  <si>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</si>
  <si>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</si>
  <si>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</si>
  <si>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</si>
  <si>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</si>
  <si>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</si>
  <si>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</si>
  <si>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</si>
  <si>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</si>
  <si>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</si>
  <si>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</si>
  <si>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</si>
  <si>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</si>
  <si>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</si>
  <si>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</si>
  <si>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</si>
  <si>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</si>
  <si>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</si>
  <si>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</si>
  <si>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</si>
  <si>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</si>
  <si>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</si>
  <si>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</si>
  <si>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</si>
  <si>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</si>
  <si>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</si>
  <si>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</si>
  <si>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</si>
  <si>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</si>
  <si>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</si>
  <si>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</si>
  <si>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</si>
  <si>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</si>
  <si>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</si>
  <si>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</si>
  <si>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</si>
  <si>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</si>
  <si>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</si>
  <si>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</si>
  <si>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</si>
  <si>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</si>
  <si>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</si>
  <si>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</si>
  <si>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</si>
  <si>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</si>
  <si>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</si>
  <si>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</si>
  <si>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</si>
  <si>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</si>
  <si>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</si>
  <si>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</si>
  <si>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</si>
  <si>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</si>
  <si>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</si>
  <si>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</si>
  <si>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</si>
  <si>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</si>
  <si>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</si>
  <si>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</si>
  <si>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</si>
  <si>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</si>
  <si>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</si>
  <si>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</si>
  <si>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</si>
  <si>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</si>
  <si>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</si>
  <si>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</si>
  <si>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</si>
  <si>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</si>
  <si>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</si>
  <si>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</si>
  <si>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</si>
  <si>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</si>
  <si>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</si>
  <si>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</si>
  <si>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</si>
  <si>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</si>
  <si>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</si>
  <si>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</si>
  <si>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</si>
  <si>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</si>
  <si>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</si>
  <si>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</si>
  <si>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</si>
  <si>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</si>
  <si>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</si>
  <si>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</si>
  <si>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</si>
  <si>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</si>
  <si>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</si>
  <si>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</si>
  <si>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</si>
  <si>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</si>
  <si>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</si>
  <si>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</si>
  <si>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</si>
  <si>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</si>
  <si>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</si>
  <si>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</si>
  <si>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</si>
  <si>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</si>
  <si>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</si>
  <si>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</si>
  <si>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</si>
  <si>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</si>
  <si>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</si>
  <si>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</si>
  <si>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</si>
  <si>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</si>
  <si>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</si>
  <si>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</si>
  <si>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</si>
  <si>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</si>
  <si>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</si>
  <si>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</si>
  <si>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</si>
  <si>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</si>
  <si>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</si>
  <si>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</si>
  <si>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</si>
  <si>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</si>
  <si>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</si>
  <si>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</si>
  <si>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</si>
  <si>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</si>
  <si>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</si>
  <si>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</si>
  <si>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</si>
  <si>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</si>
  <si>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</si>
  <si>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</si>
  <si>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</si>
  <si>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</si>
  <si>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</si>
  <si>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</si>
  <si>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</si>
  <si>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</si>
  <si>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</si>
  <si>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</si>
  <si>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</si>
  <si>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</si>
  <si>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</si>
  <si>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</si>
  <si>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</si>
  <si>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</si>
  <si>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</si>
  <si>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</si>
  <si>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</si>
  <si>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</si>
  <si>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</si>
  <si>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</si>
  <si>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</si>
  <si>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</si>
  <si>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</si>
  <si>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</si>
  <si>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</si>
  <si>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</si>
  <si>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</si>
  <si>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</si>
  <si>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</si>
  <si>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</si>
  <si>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</si>
  <si>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</si>
  <si>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</si>
  <si>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</si>
  <si>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</si>
  <si>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</si>
  <si>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</si>
  <si>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</si>
  <si>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</si>
  <si>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</si>
  <si>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</si>
  <si>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</si>
  <si>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</si>
  <si>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</si>
  <si>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</si>
  <si>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</si>
  <si>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</si>
  <si>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</si>
  <si>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</si>
  <si>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</si>
  <si>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</si>
  <si>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</si>
  <si>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</si>
  <si>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</si>
  <si>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</si>
  <si>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</si>
  <si>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</si>
  <si>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</si>
  <si>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</si>
  <si>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</si>
  <si>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</si>
  <si>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</si>
  <si>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</si>
  <si>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</si>
  <si>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</si>
  <si>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</si>
  <si>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</si>
  <si>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</si>
  <si>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</si>
  <si>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</si>
  <si>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</si>
  <si>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</si>
  <si>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</si>
  <si>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</si>
  <si>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</si>
  <si>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</si>
  <si>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</si>
  <si>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</si>
  <si>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</si>
  <si>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</si>
  <si>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</si>
  <si>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</si>
  <si>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</si>
  <si>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</si>
  <si>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</si>
  <si>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</si>
  <si>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</si>
  <si>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</si>
  <si>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</si>
  <si>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</si>
  <si>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</si>
  <si>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</si>
  <si>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</si>
  <si>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</si>
  <si>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</si>
  <si>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</si>
  <si>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</si>
  <si>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</si>
  <si>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</si>
  <si>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</si>
  <si>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</si>
  <si>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</si>
  <si>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</si>
  <si>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</si>
  <si>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</si>
  <si>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</si>
  <si>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</si>
  <si>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</si>
  <si>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</si>
  <si>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</si>
  <si>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</si>
  <si>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</si>
  <si>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</si>
  <si>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</si>
  <si>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</si>
  <si>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</si>
  <si>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</si>
  <si>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</si>
  <si>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</si>
  <si>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</si>
  <si>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</si>
  <si>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</si>
  <si>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</si>
  <si>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</si>
  <si>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</si>
  <si>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</si>
  <si>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</si>
  <si>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</si>
  <si>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</si>
  <si>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</si>
  <si>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</si>
  <si>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</si>
  <si>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</si>
  <si>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</si>
  <si>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</si>
  <si>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</si>
  <si>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</si>
  <si>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</si>
  <si>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</si>
  <si>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</si>
  <si>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</si>
  <si>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</si>
  <si>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</si>
  <si>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</si>
  <si>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</si>
  <si>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</si>
  <si>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</si>
  <si>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</si>
  <si>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</si>
  <si>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</si>
  <si>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</si>
  <si>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</si>
  <si>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</si>
  <si>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</si>
  <si>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</si>
  <si>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</si>
  <si>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</si>
  <si>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</si>
  <si>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</si>
  <si>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</si>
  <si>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</si>
  <si>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</si>
  <si>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</si>
  <si>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</si>
  <si>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</si>
  <si>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</si>
  <si>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</si>
  <si>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</si>
  <si>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</si>
  <si>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</si>
  <si>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</si>
  <si>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</si>
  <si>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</si>
  <si>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</si>
  <si>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</si>
  <si>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</si>
  <si>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</si>
  <si>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</si>
  <si>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</si>
  <si>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</si>
  <si>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</si>
  <si>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</si>
  <si>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</si>
  <si>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</si>
  <si>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</si>
  <si>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</si>
  <si>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</si>
  <si>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</si>
  <si>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</si>
  <si>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</si>
  <si>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</si>
  <si>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</si>
  <si>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</si>
  <si>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</si>
  <si>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</si>
  <si>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</si>
  <si>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</si>
  <si>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</si>
  <si>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</si>
  <si>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</si>
  <si>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</si>
  <si>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</si>
  <si>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</si>
  <si>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</si>
  <si>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</si>
  <si>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</si>
  <si>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</si>
  <si>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</si>
  <si>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</si>
  <si>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</si>
  <si>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</si>
  <si>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</si>
  <si>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</si>
  <si>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</si>
  <si>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</si>
  <si>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</si>
  <si>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</si>
  <si>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</si>
  <si>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</si>
  <si>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</si>
  <si>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</si>
  <si>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</si>
  <si>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</si>
  <si>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</si>
  <si>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</si>
  <si>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</si>
  <si>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</si>
  <si>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</si>
  <si>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</si>
  <si>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</si>
  <si>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</si>
  <si>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</si>
  <si>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</si>
  <si>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</si>
  <si>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</si>
  <si>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</si>
  <si>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</si>
  <si>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</si>
  <si>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</si>
  <si>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</si>
  <si>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</si>
  <si>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</si>
  <si>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</si>
  <si>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</si>
  <si>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</si>
  <si>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</si>
  <si>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</si>
  <si>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</si>
  <si>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</si>
  <si>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</si>
  <si>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</si>
  <si>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</si>
  <si>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</si>
  <si>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</si>
  <si>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</si>
  <si>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</si>
  <si>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</si>
  <si>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</si>
  <si>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</si>
  <si>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</si>
  <si>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</si>
  <si>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</si>
  <si>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</si>
  <si>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</si>
  <si>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</si>
  <si>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</si>
  <si>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</si>
  <si>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</si>
  <si>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</si>
  <si>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</si>
  <si>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</si>
  <si>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</si>
  <si>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</si>
  <si>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</si>
  <si>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</si>
  <si>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</si>
  <si>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</si>
  <si>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</si>
  <si>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</si>
  <si>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</si>
  <si>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</si>
  <si>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</si>
  <si>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</si>
  <si>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</si>
  <si>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</si>
  <si>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</si>
  <si>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</si>
  <si>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</si>
  <si>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</si>
  <si>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</si>
  <si>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</si>
  <si>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</si>
  <si>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</si>
  <si>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</si>
  <si>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</si>
  <si>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</si>
  <si>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</si>
  <si>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</si>
  <si>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</si>
  <si>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</si>
  <si>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</si>
  <si>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</si>
  <si>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</si>
  <si>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</si>
  <si>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</si>
  <si>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</si>
  <si>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</si>
  <si>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</si>
  <si>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</si>
  <si>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</si>
  <si>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</si>
  <si>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</si>
  <si>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</si>
  <si>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</si>
  <si>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</si>
  <si>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</si>
  <si>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</si>
  <si>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</si>
  <si>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</si>
  <si>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</si>
  <si>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</si>
  <si>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</si>
  <si>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</si>
  <si>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</si>
  <si>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</si>
  <si>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</si>
  <si>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</si>
  <si>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</si>
  <si>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</si>
  <si>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</si>
  <si>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</si>
  <si>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</si>
  <si>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</si>
  <si>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</si>
  <si>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</si>
  <si>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</si>
  <si>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</si>
  <si>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</si>
  <si>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</si>
  <si>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</si>
  <si>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</si>
  <si>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</si>
  <si>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</si>
  <si>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</si>
  <si>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</si>
  <si>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</si>
  <si>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</si>
  <si>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</si>
  <si>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</si>
  <si>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</si>
  <si>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</si>
  <si>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</si>
  <si>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</si>
  <si>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</si>
  <si>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</si>
  <si>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</si>
  <si>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</si>
  <si>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</si>
  <si>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</si>
  <si>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</si>
  <si>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</si>
  <si>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</si>
  <si>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</si>
  <si>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</si>
  <si>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</si>
  <si>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</si>
  <si>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</si>
  <si>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</si>
  <si>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</si>
  <si>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</si>
  <si>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</si>
  <si>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</si>
  <si>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</si>
  <si>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</si>
  <si>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</si>
  <si>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</si>
  <si>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</si>
  <si>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</si>
  <si>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</si>
  <si>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</si>
  <si>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</si>
  <si>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</si>
  <si>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</si>
  <si>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</si>
  <si>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</si>
  <si>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</si>
  <si>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</si>
  <si>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</si>
  <si>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</si>
  <si>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</si>
  <si>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</si>
  <si>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</si>
  <si>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</si>
  <si>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</si>
  <si>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</si>
  <si>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</si>
  <si>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</si>
  <si>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</si>
  <si>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</si>
  <si>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</si>
  <si>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</si>
  <si>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</si>
  <si>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</si>
  <si>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</si>
  <si>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</si>
  <si>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</si>
  <si>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</si>
  <si>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</si>
  <si>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</si>
  <si>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</si>
  <si>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</si>
  <si>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</si>
  <si>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</si>
  <si>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</si>
  <si>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</si>
  <si>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</si>
  <si>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</si>
  <si>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</si>
  <si>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</si>
  <si>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</si>
  <si>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</si>
  <si>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</si>
  <si>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</si>
  <si>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</si>
  <si>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</si>
  <si>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</si>
  <si>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</si>
  <si>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</si>
  <si>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</si>
  <si>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</si>
  <si>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</si>
  <si>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</si>
  <si>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</si>
  <si>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</si>
  <si>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</si>
  <si>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</si>
  <si>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</si>
  <si>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</si>
  <si>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</si>
  <si>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</si>
  <si>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</si>
  <si>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</si>
  <si>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</si>
  <si>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</si>
  <si>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</si>
  <si>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</si>
  <si>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</si>
  <si>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</si>
  <si>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</si>
  <si>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</si>
  <si>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</si>
  <si>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</si>
  <si>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</si>
  <si>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</si>
  <si>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</si>
  <si>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</si>
  <si>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</si>
  <si>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</si>
  <si>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</si>
  <si>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</si>
  <si>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</si>
  <si>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</si>
  <si>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</si>
  <si>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</si>
  <si>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</si>
  <si>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</si>
  <si>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</si>
  <si>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</si>
  <si>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</si>
  <si>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</si>
  <si>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</si>
  <si>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</si>
  <si>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</si>
  <si>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</si>
  <si>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</si>
  <si>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</si>
  <si>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</si>
  <si>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</si>
  <si>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</si>
  <si>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</si>
  <si>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</si>
  <si>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</si>
  <si>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</si>
  <si>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</si>
  <si>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</si>
  <si>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</si>
  <si>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</si>
  <si>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</si>
  <si>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</si>
  <si>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</si>
  <si>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</si>
  <si>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</si>
  <si>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</si>
  <si>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</si>
  <si>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</si>
  <si>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</si>
  <si>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</si>
  <si>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</si>
  <si>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</si>
  <si>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</si>
  <si>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</si>
  <si>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</si>
  <si>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</si>
  <si>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</si>
  <si>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</si>
  <si>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</si>
  <si>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</si>
  <si>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</si>
  <si>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</si>
  <si>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</si>
  <si>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</si>
  <si>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</si>
  <si>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</si>
  <si>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</si>
  <si>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</si>
  <si>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</si>
  <si>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</si>
  <si>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</si>
  <si>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</si>
  <si>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</si>
  <si>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</si>
  <si>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</si>
  <si>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</si>
  <si>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</si>
  <si>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</si>
  <si>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</si>
  <si>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</si>
  <si>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</si>
  <si>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</si>
  <si>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</si>
  <si>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</si>
  <si>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</si>
  <si>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</si>
  <si>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</si>
  <si>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</si>
  <si>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</si>
  <si>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</si>
  <si>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</si>
  <si>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</si>
  <si>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</si>
  <si>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</si>
  <si>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</si>
  <si>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</si>
  <si>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</si>
  <si>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</si>
  <si>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</si>
  <si>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</si>
  <si>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</si>
  <si>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</si>
  <si>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</si>
  <si>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</si>
  <si>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</si>
  <si>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</si>
  <si>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</si>
  <si>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</si>
  <si>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</si>
  <si>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</si>
  <si>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</si>
  <si>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</si>
  <si>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</si>
  <si>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</si>
  <si>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</si>
  <si>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</si>
  <si>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</si>
  <si>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</si>
  <si>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</si>
  <si>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</si>
  <si>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</si>
  <si>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</si>
  <si>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</si>
  <si>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</si>
  <si>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</si>
  <si>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</si>
  <si>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</si>
  <si>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</si>
  <si>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</si>
  <si>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</si>
  <si>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</si>
  <si>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</si>
  <si>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</si>
  <si>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</si>
  <si>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</si>
  <si>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</si>
  <si>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</si>
  <si>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</si>
  <si>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</si>
  <si>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</si>
  <si>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</si>
  <si>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</si>
  <si>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</si>
  <si>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</si>
  <si>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</si>
  <si>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</si>
  <si>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</si>
  <si>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</si>
  <si>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</si>
  <si>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</si>
  <si>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</si>
  <si>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</si>
  <si>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</si>
  <si>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</si>
  <si>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</si>
  <si>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</si>
  <si>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</si>
  <si>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</si>
  <si>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</si>
  <si>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</si>
  <si>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</si>
  <si>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</si>
  <si>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</si>
  <si>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</si>
  <si>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</si>
  <si>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</si>
  <si>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</si>
  <si>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</si>
  <si>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</si>
  <si>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</si>
  <si>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</si>
  <si>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</si>
  <si>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</si>
  <si>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</si>
  <si>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</si>
  <si>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</si>
  <si>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</si>
  <si>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</si>
  <si>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</si>
  <si>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</si>
  <si>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</si>
  <si>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</si>
  <si>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</si>
  <si>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</si>
  <si>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</si>
  <si>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</si>
  <si>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</si>
  <si>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</si>
  <si>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</si>
  <si>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</si>
  <si>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</si>
  <si>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</si>
  <si>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</si>
  <si>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</si>
  <si>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</si>
  <si>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</si>
  <si>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</si>
  <si>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</si>
  <si>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</si>
  <si>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</si>
  <si>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</si>
  <si>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</si>
  <si>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</si>
  <si>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</si>
  <si>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</si>
  <si>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</si>
  <si>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</si>
  <si>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</si>
  <si>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</si>
  <si>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</si>
  <si>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</si>
  <si>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</si>
  <si>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</si>
  <si>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</si>
  <si>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</si>
  <si>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</si>
  <si>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</si>
  <si>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</si>
  <si>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</si>
  <si>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</si>
  <si>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</si>
  <si>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</si>
  <si>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</si>
  <si>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</si>
  <si>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</si>
  <si>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</si>
  <si>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</si>
  <si>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</si>
  <si>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</si>
  <si>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</si>
  <si>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</si>
  <si>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</si>
  <si>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</si>
  <si>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</si>
  <si>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</si>
  <si>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</si>
  <si>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</si>
  <si>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</si>
  <si>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</si>
  <si>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</si>
  <si>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</si>
  <si>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</si>
  <si>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</si>
  <si>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</si>
  <si>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</si>
  <si>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</si>
  <si>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</si>
  <si>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</si>
  <si>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</si>
  <si>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</si>
  <si>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</si>
  <si>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</si>
  <si>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</si>
  <si>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</si>
  <si>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</si>
  <si>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</si>
  <si>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</si>
  <si>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</si>
  <si>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</si>
  <si>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</si>
  <si>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</si>
  <si>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</si>
  <si>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</si>
  <si>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</si>
  <si>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</si>
  <si>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</si>
  <si>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</si>
  <si>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</si>
  <si>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</si>
  <si>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</si>
  <si>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</si>
  <si>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</si>
  <si>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</si>
  <si>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</si>
  <si>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</si>
  <si>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</si>
  <si>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</si>
  <si>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</si>
  <si>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</si>
  <si>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</si>
  <si>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</si>
  <si>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</si>
  <si>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</si>
  <si>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</si>
  <si>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</si>
  <si>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</si>
  <si>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</si>
  <si>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</si>
  <si>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</si>
  <si>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</si>
  <si>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</si>
  <si>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</si>
  <si>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</si>
  <si>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</si>
  <si>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</si>
  <si>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</si>
  <si>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</si>
  <si>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</si>
  <si>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</si>
  <si>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</si>
  <si>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</si>
  <si>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</si>
  <si>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</si>
  <si>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</si>
  <si>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</si>
  <si>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</si>
  <si>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</si>
  <si>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</si>
  <si>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</si>
  <si>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</si>
  <si>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</si>
  <si>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</si>
  <si>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</si>
  <si>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</si>
  <si>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</si>
  <si>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</si>
  <si>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</si>
  <si>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</si>
  <si>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</si>
  <si>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</si>
  <si>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</si>
  <si>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</si>
  <si>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</si>
  <si>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</si>
  <si>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</si>
  <si>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</si>
  <si>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</si>
  <si>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</si>
  <si>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</si>
  <si>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</si>
  <si>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</si>
  <si>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</si>
  <si>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</si>
  <si>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</si>
  <si>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</si>
  <si>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</si>
  <si>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</si>
  <si>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</si>
  <si>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</si>
  <si>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</si>
  <si>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</si>
  <si>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</si>
  <si>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</si>
  <si>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</si>
  <si>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</si>
  <si>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</si>
  <si>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</si>
  <si>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</si>
  <si>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</si>
  <si>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</si>
  <si>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</si>
  <si>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</si>
  <si>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</si>
  <si>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</si>
  <si>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</si>
  <si>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</si>
  <si>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</si>
  <si>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</si>
  <si>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</si>
  <si>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</si>
  <si>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</si>
  <si>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</si>
  <si>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</si>
  <si>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</si>
  <si>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</si>
  <si>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</si>
  <si>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</si>
  <si>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</si>
  <si>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</si>
  <si>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</si>
  <si>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</si>
  <si>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</si>
  <si>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</si>
  <si>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</si>
  <si>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</si>
  <si>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</si>
  <si>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</si>
  <si>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</si>
  <si>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</si>
  <si>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</si>
  <si>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</si>
  <si>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</si>
  <si>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</si>
  <si>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</si>
  <si>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</si>
  <si>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</si>
  <si>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</si>
  <si>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</si>
  <si>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</si>
  <si>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</si>
  <si>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</si>
  <si>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</si>
  <si>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</si>
  <si>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</si>
  <si>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</si>
  <si>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</si>
  <si>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</si>
  <si>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</si>
  <si>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</si>
  <si>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</si>
  <si>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</si>
  <si>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</si>
  <si>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</si>
  <si>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</si>
  <si>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</si>
  <si>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</si>
  <si>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</si>
  <si>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</si>
  <si>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</si>
  <si>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</si>
  <si>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</si>
  <si>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</si>
  <si>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</si>
  <si>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</si>
  <si>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</si>
  <si>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</si>
  <si>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</si>
  <si>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</si>
  <si>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</si>
  <si>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</si>
  <si>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</si>
  <si>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</si>
  <si>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</si>
  <si>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</si>
  <si>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</si>
  <si>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</si>
  <si>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</si>
  <si>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</si>
  <si>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</si>
  <si>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</si>
  <si>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</si>
  <si>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</si>
  <si>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</si>
  <si>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</si>
  <si>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</si>
  <si>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</si>
  <si>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</si>
  <si>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</si>
  <si>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</si>
  <si>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</si>
  <si>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</si>
  <si>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</si>
  <si>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</si>
  <si>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</si>
  <si>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</si>
  <si>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</si>
  <si>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</si>
  <si>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</si>
  <si>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</si>
  <si>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</si>
  <si>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</si>
  <si>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</si>
  <si>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</si>
  <si>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</si>
  <si>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</si>
  <si>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</si>
  <si>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</si>
  <si>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</si>
  <si>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</si>
  <si>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</si>
  <si>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</si>
  <si>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</si>
  <si>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</si>
  <si>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</si>
  <si>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</si>
  <si>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</si>
  <si>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</si>
  <si>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</si>
  <si>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</si>
  <si>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</si>
  <si>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</si>
  <si>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</si>
  <si>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</si>
  <si>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</si>
  <si>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</si>
  <si>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</si>
  <si>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</si>
  <si>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</si>
  <si>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</si>
  <si>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</si>
  <si>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</si>
  <si>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</si>
  <si>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</si>
  <si>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</si>
  <si>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</si>
  <si>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</si>
  <si>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</si>
  <si>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</si>
  <si>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</si>
  <si>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</si>
  <si>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</si>
  <si>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</si>
  <si>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</si>
  <si>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</si>
  <si>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</si>
  <si>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</si>
  <si>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</si>
  <si>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</si>
  <si>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</si>
  <si>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</si>
  <si>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</si>
  <si>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</si>
  <si>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</si>
  <si>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</si>
  <si>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</si>
  <si>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</si>
  <si>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</si>
  <si>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</si>
  <si>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</si>
  <si>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</si>
  <si>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</si>
  <si>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</si>
  <si>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</si>
  <si>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</si>
  <si>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</si>
  <si>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</si>
  <si>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</si>
  <si>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</si>
  <si>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</si>
  <si>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</si>
  <si>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</si>
  <si>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</si>
  <si>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</si>
  <si>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</si>
  <si>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</si>
  <si>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</si>
  <si>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</si>
  <si>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</si>
  <si>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</si>
  <si>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</si>
  <si>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</si>
  <si>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</si>
  <si>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</si>
  <si>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</si>
  <si>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</si>
  <si>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</si>
  <si>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</si>
  <si>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</si>
  <si>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</si>
  <si>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</si>
  <si>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</si>
  <si>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</si>
  <si>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</si>
  <si>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</si>
  <si>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</si>
  <si>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</si>
  <si>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</si>
  <si>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</si>
  <si>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</si>
  <si>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</si>
  <si>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</si>
  <si>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</si>
  <si>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</si>
  <si>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</si>
  <si>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</si>
  <si>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</si>
  <si>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</si>
  <si>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</si>
  <si>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</si>
  <si>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</si>
  <si>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</si>
  <si>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</si>
  <si>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</si>
  <si>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</si>
  <si>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</si>
  <si>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</si>
  <si>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</si>
  <si>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</si>
  <si>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</si>
  <si>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</si>
  <si>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</si>
  <si>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</si>
  <si>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</si>
  <si>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</si>
  <si>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</si>
  <si>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</si>
  <si>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</si>
  <si>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</si>
  <si>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</si>
  <si>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</si>
  <si>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</si>
  <si>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</si>
  <si>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</si>
  <si>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</si>
  <si>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</si>
  <si>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</si>
  <si>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</si>
  <si>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</si>
  <si>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</si>
  <si>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</si>
  <si>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</si>
  <si>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</si>
  <si>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</si>
  <si>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</si>
  <si>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</si>
  <si>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</si>
  <si>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</si>
  <si>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</si>
  <si>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</si>
  <si>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</si>
  <si>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</si>
  <si>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</si>
  <si>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</si>
  <si>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</si>
  <si>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</si>
  <si>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</si>
  <si>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</si>
  <si>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</si>
  <si>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</si>
  <si>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</si>
  <si>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</si>
  <si>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</si>
  <si>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</si>
  <si>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</si>
  <si>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</si>
  <si>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</si>
  <si>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</si>
  <si>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</si>
  <si>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</si>
  <si>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</si>
  <si>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</si>
  <si>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</si>
  <si>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</si>
  <si>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</si>
  <si>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</si>
  <si>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</si>
  <si>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</si>
  <si>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</si>
  <si>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</si>
  <si>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</si>
  <si>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</si>
  <si>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</si>
  <si>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</si>
  <si>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</si>
  <si>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</si>
  <si>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</si>
  <si>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</si>
  <si>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</si>
  <si>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</si>
  <si>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</si>
  <si>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</si>
  <si>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</si>
  <si>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</si>
  <si>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</si>
  <si>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</si>
  <si>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</si>
  <si>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</si>
  <si>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</si>
  <si>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</si>
  <si>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</si>
  <si>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</si>
  <si>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</si>
  <si>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</si>
  <si>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</si>
  <si>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</si>
  <si>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</si>
  <si>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</si>
  <si>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</si>
  <si>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</si>
  <si>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</si>
  <si>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</si>
  <si>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</si>
  <si>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</si>
  <si>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</si>
  <si>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</si>
  <si>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</si>
  <si>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</si>
  <si>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</si>
  <si>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</si>
  <si>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</si>
  <si>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</si>
  <si>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</si>
  <si>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</si>
  <si>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</si>
  <si>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</si>
  <si>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</si>
  <si>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</si>
  <si>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</si>
  <si>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</si>
  <si>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</si>
  <si>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</si>
  <si>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</si>
  <si>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</si>
  <si>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</si>
  <si>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</si>
  <si>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</si>
  <si>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</si>
  <si>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</si>
  <si>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</si>
  <si>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</si>
  <si>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</si>
  <si>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</si>
  <si>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</si>
  <si>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</si>
  <si>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</si>
  <si>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</si>
  <si>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</si>
  <si>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</si>
  <si>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</si>
  <si>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</si>
  <si>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</si>
  <si>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</si>
  <si>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</si>
  <si>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</si>
  <si>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</si>
  <si>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</si>
  <si>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</si>
  <si>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</si>
  <si>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</si>
  <si>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</si>
  <si>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</si>
  <si>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</si>
  <si>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</si>
  <si>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</si>
  <si>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</si>
  <si>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</si>
  <si>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</si>
  <si>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</si>
  <si>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</si>
  <si>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</si>
  <si>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</si>
  <si>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</si>
  <si>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</si>
  <si>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</si>
  <si>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</si>
  <si>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</si>
  <si>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</si>
  <si>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</si>
  <si>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</si>
  <si>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</si>
  <si>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</si>
  <si>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</si>
  <si>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</si>
  <si>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</si>
  <si>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</si>
  <si>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</si>
  <si>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</si>
  <si>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</si>
  <si>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</si>
  <si>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</si>
  <si>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</si>
  <si>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</si>
  <si>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</si>
  <si>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</si>
  <si>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</si>
  <si>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</si>
  <si>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</si>
  <si>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</si>
  <si>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</si>
  <si>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</si>
  <si>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</si>
  <si>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</si>
  <si>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</si>
  <si>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</si>
  <si>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</si>
  <si>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</si>
  <si>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</si>
  <si>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</si>
  <si>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</si>
  <si>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</si>
  <si>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</si>
  <si>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</si>
  <si>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</si>
  <si>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</si>
  <si>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</si>
  <si>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</si>
  <si>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</si>
  <si>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</si>
  <si>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</si>
  <si>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</si>
  <si>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</si>
  <si>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</si>
  <si>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</si>
  <si>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</si>
  <si>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</si>
  <si>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</si>
  <si>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</si>
  <si>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</si>
  <si>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</si>
  <si>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</si>
  <si>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</si>
  <si>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</si>
  <si>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</si>
  <si>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</si>
  <si>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</si>
  <si>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</si>
  <si>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</si>
  <si>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</si>
  <si>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</si>
  <si>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</si>
  <si>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</si>
  <si>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</si>
  <si>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</si>
  <si>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</si>
  <si>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</si>
  <si>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</si>
  <si>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</si>
  <si>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</si>
  <si>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</si>
  <si>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</si>
  <si>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</si>
  <si>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</si>
  <si>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</si>
  <si>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</si>
  <si>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</si>
  <si>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</si>
  <si>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</si>
  <si>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</si>
  <si>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</si>
  <si>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</si>
  <si>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</si>
  <si>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</si>
  <si>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</si>
  <si>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</si>
  <si>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</si>
  <si>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</si>
  <si>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</si>
  <si>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</si>
  <si>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</si>
  <si>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</si>
  <si>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</si>
  <si>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</si>
  <si>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</si>
  <si>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</si>
  <si>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</si>
  <si>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</si>
  <si>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</si>
  <si>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</si>
  <si>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</si>
  <si>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</si>
  <si>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</si>
  <si>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</si>
  <si>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</si>
  <si>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</si>
  <si>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</si>
  <si>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</si>
  <si>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</si>
  <si>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</si>
  <si>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</si>
  <si>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</si>
  <si>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</si>
  <si>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</si>
  <si>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</si>
  <si>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</si>
  <si>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</si>
  <si>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</si>
  <si>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</si>
  <si>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</si>
  <si>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</si>
  <si>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</si>
  <si>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</si>
  <si>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</si>
  <si>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</si>
  <si>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</si>
  <si>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</si>
  <si>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</si>
  <si>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</si>
  <si>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</si>
  <si>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</si>
  <si>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</si>
  <si>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</si>
  <si>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</si>
  <si>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</si>
  <si>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</si>
  <si>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</si>
  <si>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</si>
  <si>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</si>
  <si>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</si>
  <si>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</si>
  <si>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</si>
  <si>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</si>
  <si>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</si>
  <si>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</si>
  <si>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</si>
  <si>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</si>
  <si>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</si>
  <si>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</si>
  <si>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</si>
  <si>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</si>
  <si>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</si>
  <si>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</si>
  <si>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</si>
  <si>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</si>
  <si>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</si>
  <si>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</si>
  <si>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</si>
  <si>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</si>
  <si>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</si>
  <si>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</si>
  <si>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</si>
  <si>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</si>
  <si>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</si>
  <si>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</si>
  <si>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</si>
  <si>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</si>
  <si>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</si>
  <si>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</si>
  <si>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</si>
  <si>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</si>
  <si>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</si>
  <si>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</si>
  <si>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</si>
  <si>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</si>
  <si>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</si>
  <si>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</si>
  <si>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</si>
  <si>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</si>
  <si>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</si>
  <si>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</si>
  <si>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</si>
  <si>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</si>
  <si>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</si>
  <si>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</si>
  <si>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</si>
  <si>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</si>
  <si>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</si>
  <si>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</si>
  <si>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</si>
  <si>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</si>
  <si>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</si>
  <si>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</si>
  <si>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</si>
  <si>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</si>
  <si>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</si>
  <si>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</si>
  <si>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</si>
  <si>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</si>
  <si>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</si>
  <si>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</si>
  <si>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</si>
  <si>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</si>
  <si>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</si>
  <si>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</si>
  <si>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</si>
  <si>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</si>
  <si>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</si>
  <si>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</si>
  <si>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</si>
  <si>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</si>
  <si>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</si>
  <si>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</si>
  <si>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</si>
  <si>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</si>
  <si>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</si>
  <si>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</si>
  <si>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</si>
  <si>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</si>
  <si>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</si>
  <si>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</si>
  <si>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</si>
  <si>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</si>
  <si>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</si>
  <si>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</si>
  <si>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</si>
  <si>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</si>
  <si>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</si>
  <si>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</si>
  <si>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</si>
  <si>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</si>
  <si>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</si>
  <si>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</si>
  <si>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</si>
  <si>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</si>
  <si>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</si>
  <si>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</si>
  <si>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</si>
  <si>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</si>
  <si>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</si>
  <si>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</si>
  <si>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</si>
  <si>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</si>
  <si>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</si>
  <si>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</si>
  <si>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</si>
  <si>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</si>
  <si>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</si>
  <si>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</si>
  <si>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</si>
  <si>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</si>
  <si>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</si>
  <si>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</si>
  <si>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</si>
  <si>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</si>
  <si>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</si>
  <si>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</si>
  <si>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</si>
  <si>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</si>
  <si>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</si>
  <si>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</si>
  <si>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</si>
  <si>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</si>
  <si>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</si>
  <si>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</si>
  <si>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</si>
  <si>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</si>
  <si>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</si>
  <si>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</si>
  <si>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</si>
  <si>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</si>
  <si>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</si>
  <si>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</si>
  <si>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</si>
  <si>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</si>
  <si>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</si>
  <si>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</si>
  <si>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</si>
  <si>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</si>
  <si>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</si>
  <si>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</si>
  <si>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</si>
  <si>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</si>
  <si>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</si>
  <si>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</si>
  <si>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</si>
  <si>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</si>
  <si>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</si>
  <si>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</si>
  <si>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</si>
  <si>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</si>
  <si>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</si>
  <si>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</si>
  <si>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</si>
  <si>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</si>
  <si>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</si>
  <si>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</si>
  <si>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</si>
  <si>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</si>
  <si>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</si>
  <si>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</si>
  <si>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</si>
  <si>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</si>
  <si>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</si>
  <si>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</si>
  <si>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</si>
  <si>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</si>
  <si>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</si>
  <si>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</si>
  <si>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</si>
  <si>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</si>
  <si>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</si>
  <si>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</si>
  <si>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</si>
  <si>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</si>
  <si>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</si>
  <si>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</si>
  <si>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</si>
  <si>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</si>
  <si>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</si>
  <si>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</si>
  <si>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</si>
  <si>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</si>
  <si>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</si>
  <si>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</si>
  <si>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</si>
  <si>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</si>
  <si>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</si>
  <si>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</si>
  <si>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</si>
  <si>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</si>
  <si>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</si>
  <si>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</si>
  <si>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</si>
  <si>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</si>
  <si>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</si>
  <si>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</si>
  <si>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</si>
  <si>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</si>
  <si>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</si>
  <si>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</si>
  <si>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</si>
  <si>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</si>
  <si>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</si>
  <si>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</si>
  <si>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</si>
  <si>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</si>
  <si>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</si>
  <si>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</si>
  <si>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</si>
  <si>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</si>
  <si>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</si>
  <si>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</si>
  <si>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</si>
  <si>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</si>
  <si>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</si>
  <si>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</si>
  <si>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</si>
  <si>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</si>
  <si>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</si>
  <si>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</si>
  <si>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</si>
  <si>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</si>
  <si>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</si>
  <si>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</si>
  <si>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</si>
  <si>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</si>
  <si>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</si>
  <si>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</si>
  <si>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</si>
  <si>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</si>
  <si>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</si>
  <si>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</si>
  <si>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</si>
  <si>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</si>
  <si>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</si>
  <si>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</si>
  <si>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</si>
  <si>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</si>
  <si>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</si>
  <si>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</si>
  <si>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</si>
  <si>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</si>
  <si>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</si>
  <si>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</si>
  <si>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</si>
  <si>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</si>
  <si>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</si>
  <si>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</si>
  <si>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</si>
  <si>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</si>
  <si>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</si>
  <si>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</si>
  <si>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</si>
  <si>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</si>
  <si>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</si>
  <si>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</si>
  <si>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</si>
  <si>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</si>
  <si>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</si>
  <si>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</si>
  <si>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</si>
  <si>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</si>
  <si>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</si>
  <si>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</si>
  <si>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</si>
  <si>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</si>
  <si>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</si>
  <si>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</si>
  <si>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</si>
  <si>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</si>
  <si>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</si>
  <si>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</si>
  <si>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</si>
  <si>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</si>
  <si>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</si>
  <si>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</si>
  <si>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</si>
  <si>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</si>
  <si>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</si>
  <si>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</si>
  <si>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</si>
  <si>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</si>
  <si>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</si>
  <si>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</si>
  <si>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</si>
  <si>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</si>
  <si>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</si>
  <si>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</si>
  <si>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</si>
  <si>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</si>
  <si>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</si>
  <si>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</si>
  <si>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</si>
  <si>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</si>
  <si>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</si>
  <si>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</si>
  <si>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</si>
  <si>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</si>
  <si>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</si>
  <si>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</si>
  <si>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</si>
  <si>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</si>
  <si>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</si>
  <si>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</si>
  <si>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</si>
  <si>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</si>
  <si>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</si>
  <si>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</si>
  <si>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</si>
  <si>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</si>
  <si>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</si>
  <si>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</si>
  <si>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</si>
  <si>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</si>
  <si>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</si>
  <si>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</si>
  <si>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</si>
  <si>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</si>
  <si>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</si>
  <si>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</si>
  <si>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</si>
  <si>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</si>
  <si>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</si>
  <si>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</si>
  <si>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</si>
  <si>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</si>
  <si>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</si>
  <si>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</si>
  <si>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</si>
  <si>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</si>
  <si>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</si>
  <si>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</si>
  <si>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</si>
  <si>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</si>
  <si>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</si>
  <si>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</si>
  <si>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</si>
  <si>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</si>
  <si>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</si>
  <si>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</si>
  <si>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</si>
  <si>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</si>
  <si>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a - korfbal - bežné transfery</t>
  </si>
  <si>
    <t>BV2</t>
  </si>
  <si>
    <t>BV3</t>
  </si>
  <si>
    <t>BV4</t>
  </si>
  <si>
    <t>2281</t>
  </si>
  <si>
    <t>Nákup cartridge HP 305 čierny a farebný pre interné potreby SAK</t>
  </si>
  <si>
    <t>35739487</t>
  </si>
  <si>
    <t>NAY a.s. Tuhovská 15, 83006 Bratislava, Nábrežná 1913/5A, 971 01 Prievidza</t>
  </si>
  <si>
    <t>2026036</t>
  </si>
  <si>
    <t>48142646</t>
  </si>
  <si>
    <t>Self storage center Prievidza s.r.o., Priemyselná 2763/12, 971 01 Prievidza</t>
  </si>
  <si>
    <t>2026.011</t>
  </si>
  <si>
    <t>International Korfball Federation, Erik Buizer</t>
  </si>
  <si>
    <t>2026004605</t>
  </si>
  <si>
    <t>Výroba 80 ks tmavomodrých tričiek pre SAK</t>
  </si>
  <si>
    <t>46314491</t>
  </si>
  <si>
    <t>Mesčný poplatok za prenájom self storage Xs a 4  policový regál</t>
  </si>
  <si>
    <t>ATAK Sportsweare, ADY, s.r.o. Jarková 4, 08001 Prešov</t>
  </si>
  <si>
    <t>Nákup cartrige HP 305 farebný a čierny pre interné potreby SAK</t>
  </si>
  <si>
    <t>1650</t>
  </si>
  <si>
    <t>9500049920</t>
  </si>
  <si>
    <t>31592503</t>
  </si>
  <si>
    <t>Poradca podnikateľa spol s.r.o., Martina Rázusa 23 A 01001 Žilina</t>
  </si>
  <si>
    <t>8826012418</t>
  </si>
  <si>
    <t>Ekonomický software Kros pre potreby vedenia účtovnictva SAK</t>
  </si>
  <si>
    <t>31635903</t>
  </si>
  <si>
    <t>KROS a.s. Bytčická 9009/14, 01001 Žilina</t>
  </si>
  <si>
    <t>Predplatné programu premium Grant Expert</t>
  </si>
  <si>
    <t>Nákup športového náradia pre potreby tréningov a prípravných kempov SAK</t>
  </si>
  <si>
    <t>64005</t>
  </si>
  <si>
    <t>29389593</t>
  </si>
  <si>
    <t>Internetový obchod Hop-Sport, prevádzkuje Hegen Česko Sp. s.r.o., ul. Stavbarú 2201/36 734 01 Karviná</t>
  </si>
  <si>
    <t>53484</t>
  </si>
  <si>
    <t>47454890</t>
  </si>
  <si>
    <t>Granexpert s.r.o. Záhradnícka 72 821 08 Bratislava</t>
  </si>
  <si>
    <t>00308650</t>
  </si>
  <si>
    <t>Obec Výčapy-Opatovce, Výčapská 467/14, 951 44 Výčapy-Opatovce</t>
  </si>
  <si>
    <t>2026.081</t>
  </si>
  <si>
    <t>Slvenská asociácia korfbalu, Makovického ulica 498/6, 971 01 Prievidza</t>
  </si>
  <si>
    <t>Podpora klubu Slovenský korfbalový klub Dolphins Prievidza</t>
  </si>
  <si>
    <t>Podpora  klubu KK SPU Nitra</t>
  </si>
  <si>
    <t>Wizz Air Hungary Ltd.</t>
  </si>
  <si>
    <t>481493349</t>
  </si>
  <si>
    <t>2026200699</t>
  </si>
  <si>
    <t>Magacukrovinky sk. LPNH Capital s.r.o. Fryčovice 135 739 45 Česká republika</t>
  </si>
  <si>
    <t>Metro Cash and Carry SR s.r.o., Senecká cesta 1881, 90028 Ivanka pri Dunaji</t>
  </si>
  <si>
    <t>45952671</t>
  </si>
  <si>
    <t>747</t>
  </si>
  <si>
    <t>00308307</t>
  </si>
  <si>
    <t>Mesto Nitra, Štefánikova trieda 60, 950 06 Nitra</t>
  </si>
  <si>
    <t>0006</t>
  </si>
  <si>
    <t>Viking Hotels, Kemer Antalya</t>
  </si>
  <si>
    <t>Mesačný poplatok za prenájom self storage XS a 4 policový regál</t>
  </si>
  <si>
    <t>Platba cartrige HP 305 čierny a farebný pre interné potreby SAK</t>
  </si>
  <si>
    <t>Výroba dresov pre reprezentačné účely SAK v počte 32 kusov, sukne 16 kusov a trenky 16 kusov a vlajočky v počte 10 kusov</t>
  </si>
  <si>
    <t>47027703</t>
  </si>
  <si>
    <t>ADRA ATTIS, s.r.o., Priemyselná 12, 971 01 Prievidza</t>
  </si>
  <si>
    <t>26062</t>
  </si>
  <si>
    <t>Nákup online materialu Dane pre potreby účtovníctva SAK</t>
  </si>
  <si>
    <t>20/2026, 24/2026</t>
  </si>
  <si>
    <t>16/2026, 23/2026</t>
  </si>
  <si>
    <t>2026066</t>
  </si>
  <si>
    <t>226001483253</t>
  </si>
  <si>
    <t>Austrian Airlines AG, Vienna, Office park 2, A-1300 Vienna airport</t>
  </si>
  <si>
    <t>Letenky holandsky trener Amsterdam Vien a späť</t>
  </si>
  <si>
    <t>Nákup a výroba teplákovych súprav pre potreby reprezentácie SAK 8 dámskych a 12 pánskych súprav</t>
  </si>
  <si>
    <t>35935448</t>
  </si>
  <si>
    <t>SINTRA šport, s.r.o. Divízia Trenčín Zlatovská 1962 911 05 Trenčín, sídlo SINTRA šport s.r.o.Pluhová 2 831 03 Bratislava</t>
  </si>
  <si>
    <t>12600274</t>
  </si>
  <si>
    <t>26VF078</t>
  </si>
  <si>
    <t>52362001</t>
  </si>
  <si>
    <t>Reštaurácia Meridiana s.r.o. Zámok a Okolie 1774/3B 972 01 Bojnice</t>
  </si>
  <si>
    <t>26VF079</t>
  </si>
  <si>
    <t>52030717</t>
  </si>
  <si>
    <t>Penzión Meridiana s.r.o.Zámok a Okolie 1774/3B 972 01 Bojnice</t>
  </si>
  <si>
    <t>2600100046</t>
  </si>
  <si>
    <t>31579183</t>
  </si>
  <si>
    <t>Technické služby mesta Prievidza s.r.o. Mariánska 17 971 01 Prievidza</t>
  </si>
  <si>
    <t>2680074</t>
  </si>
  <si>
    <t>Ekonomický software Kros pre potreby vedenia účtovníctva SAK</t>
  </si>
  <si>
    <t>Zabezpečenie stravy a nápojov pre potreby reprezentačného kempu U 19 14 hráčov a 2 tréneri dňa 07.03.2026</t>
  </si>
  <si>
    <t>Prenájom hala Výčapy Opatovce pre potreby kempu U 19 Slovensko, 14 hráčov a 2 tréneri dňa 07.03.2026</t>
  </si>
  <si>
    <t xml:space="preserve">MK Amigo s.r.o. Juh 861/11 951 44 Výčapy-Opatovce Slovensko predajné miesto Spojovacia 2/870 951 44 Výčapy Opatovce </t>
  </si>
  <si>
    <t>46928383</t>
  </si>
  <si>
    <t>5567,5568</t>
  </si>
  <si>
    <t>Zabezpečenie stravy a nápojov pre potreby reprezentačného kempu U 19 15 hráčov a 2 tréneri dňa 21.03.2026</t>
  </si>
  <si>
    <t>Zabezpečenie stravy pre prípravné kempy U 19 12 hráčov a 2 tréneri  a U15 20 hráčov a 3 tréneri dňa 22.03.2026</t>
  </si>
  <si>
    <t>Zabezpečenie stravy pre holandského trénera pre U 19  dňa 20.03.2026</t>
  </si>
  <si>
    <t>Ubytovanie  holandský tréner pre U 19 20.03.-22.03.2026</t>
  </si>
  <si>
    <t>Prenájom hala Výčapy Opatovce pre potreby kempu U 19, 15 hráčov a 2 tréneri dňa 21.03.2026</t>
  </si>
  <si>
    <t>Entry fee IKF European Korfball Championship 2026 Down Payment  16-24 October 2026 Kutna Hora Czech republik</t>
  </si>
  <si>
    <t>FE012630002</t>
  </si>
  <si>
    <t>46259317</t>
  </si>
  <si>
    <t>Stores in sportline Sk s.r.o.Električná 6471 91101 Trenčín</t>
  </si>
  <si>
    <t>Teleobjektiv 50X Telephoto Lens kit pre  fotenie športových zápasov, tréningov a korfbalových súťaži pre potreby SAK a fit lopta na posilňovanie pre potreby mládežnických tréningov a sústredení SAK</t>
  </si>
  <si>
    <t>BV7</t>
  </si>
  <si>
    <t>Prima banka Slovensko, a.s. Pobočka Bratislava SNP Hodžova 11, 010 11 Žilina</t>
  </si>
  <si>
    <t>31575951</t>
  </si>
  <si>
    <t>BV8</t>
  </si>
  <si>
    <t>Mesačný výpis z bankového účtu SAK 08/2025</t>
  </si>
  <si>
    <t>Mesačný výpis z bankového účtu SAK 07/2025</t>
  </si>
  <si>
    <t>BV9</t>
  </si>
  <si>
    <t>BV10</t>
  </si>
  <si>
    <t>BV11</t>
  </si>
  <si>
    <t>BV12</t>
  </si>
  <si>
    <t>BV1</t>
  </si>
  <si>
    <t>40951901</t>
  </si>
  <si>
    <t>Ing. Eva Vrabcová Ľudovíta Okánika 592/8, 949 01 Nitra</t>
  </si>
  <si>
    <t>Platba za stravovanie pre prípravný kemp U 15 Nitra počet hráčov 14 a 2 tréneri dňa 19.04.2025</t>
  </si>
  <si>
    <t>Trans real s.r.o. A.Škarvana 351/7 971 01 Prievidza</t>
  </si>
  <si>
    <t>36351938</t>
  </si>
  <si>
    <t>Prenájom dodávky pre prepravu U 19 reprezentácie 8 osôb Prievidza Budapešť letisko a späť  02.04.2026 a 06.04.2026</t>
  </si>
  <si>
    <t>2026003</t>
  </si>
  <si>
    <t>Platba entry fee U 19 (O)EKC 2026 Kemer Turkey  03.04.2026-05.04.2026 13 hráčov a 2 tréneri</t>
  </si>
  <si>
    <t>COOP Jednota Prievidza, spotrebné družstvo A. Hlinku I.437, 97168 Prievidza Novackého 319/27, 971 01 Prievidza</t>
  </si>
  <si>
    <t>00169005</t>
  </si>
  <si>
    <t>3173</t>
  </si>
  <si>
    <t>45458421</t>
  </si>
  <si>
    <t>K-graphic s.r.o. Nábrežná 4, 971 04 Prievidza</t>
  </si>
  <si>
    <t>Výroba a potlač 12 kusov bielych tričiek s logom Korfball team</t>
  </si>
  <si>
    <t>202608</t>
  </si>
  <si>
    <t>07429142</t>
  </si>
  <si>
    <t>37/2026</t>
  </si>
  <si>
    <t>271</t>
  </si>
  <si>
    <t>112610362</t>
  </si>
  <si>
    <t>0000508</t>
  </si>
  <si>
    <t>6312</t>
  </si>
  <si>
    <t>Prenájom športovej haly pre potrebu sústredenia reprezentácie U 15 20 hráčov a 3 tréneri a U 19 12 hráčov a 2 tréneri 22.03.2026</t>
  </si>
  <si>
    <t>Polski Zwiazek Korfballu ul.Bagatela 10/10, 00-585 Warszawa</t>
  </si>
  <si>
    <t>IKF  platba U 19 Turecko , accomodation, accreditation fee, airport transport,  U 19 počet 13 hráčov a 3 tréneri</t>
  </si>
  <si>
    <t>26.03.2026  26.03.2026 27.03.2026 27.03.2026 27.03.2026 30.03.2026 30.03.2026</t>
  </si>
  <si>
    <t>Polski zwiazek korfball platba ubytovanie ME U 15 16 hráčov a 3 tréneri Wroclaw 3-5.07.2026</t>
  </si>
  <si>
    <t>VPD11</t>
  </si>
  <si>
    <t>VPD12</t>
  </si>
  <si>
    <t>VPD13</t>
  </si>
  <si>
    <t>VPD 14</t>
  </si>
  <si>
    <t>VPD 15</t>
  </si>
  <si>
    <t>Prenájom hala detská liga Nitra RNDr. Tomáš Sonnenschein U 9, U 11, U 15, U 17 22.02.2026.Počet hráčov 165, tréneri 11</t>
  </si>
  <si>
    <t>Odmeny sladkosti detská liga Nitra 2025 U 9, U 11, U 15, U 17 22.02.2026.Počet hráčov 165, tréneri 11</t>
  </si>
  <si>
    <t>Zabezpečenie cukroviniek pre detskú ligu tic tac a chupa chups Prievidza 29.03.2026 U 9, U 11, U 15, U 17.Počet hráčov 173, tréneri 12</t>
  </si>
  <si>
    <t>Detská liga odmeny veľkonočný zajac a tyčinky Prievidza 29.03.2026 U 9, U 11, U 15, U 17.Pocet hráčov 165, tréneri 11</t>
  </si>
  <si>
    <t>Nákup leteniek pre U 19 v počte 13 hráčov a 3 tréneri  ks , Kemer Turecko konané v dňoch 3.04.-5.04.2026</t>
  </si>
  <si>
    <t>Kontaktná osoba zodpovedná za vyplnený formulár
meno a priezvisko:Martin Sonoga
e-mail:martinsonoga@gmail.com
tel. kontakt (mobil):0911 361 044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</si>
</sst>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92" val="7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453125" style="20" customWidth="1"/>
    <col min="3" max="4" width="4.453125" style="20" customWidth="1"/>
    <col min="5" max="5" width="11.453125" style="20" customWidth="1"/>
    <col min="6" max="16384" width="11.453125" style="20"/>
  </cols>
  <sheetData>
    <row r="1" spans="1:4" s="18" customFormat="1" ht="46.75" customHeight="1" x14ac:dyDescent="0.25">
      <c r="A1" s="306" t="s">
        <v>0</v>
      </c>
      <c r="C1" s="334"/>
      <c r="D1" s="334"/>
    </row>
    <row r="2" spans="1:4" s="18" customFormat="1" ht="19.25"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1672</v>
      </c>
      <c r="C6" s="205"/>
      <c r="D6" s="205"/>
    </row>
    <row r="7" spans="1:4" s="18" customFormat="1" ht="15" customHeight="1" x14ac:dyDescent="0.25">
      <c r="A7" s="294"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4" t="s">
        <v>1329</v>
      </c>
      <c r="C10" s="205"/>
      <c r="D10" s="205"/>
    </row>
    <row r="11" spans="1:4" s="18" customFormat="1" ht="42.75" customHeight="1" x14ac:dyDescent="0.25">
      <c r="A11" s="294" t="s">
        <v>1330</v>
      </c>
      <c r="C11" s="205"/>
      <c r="D11" s="205"/>
    </row>
    <row r="12" spans="1:4" s="18" customFormat="1" ht="20.5" customHeight="1" x14ac:dyDescent="0.25">
      <c r="A12" s="302" t="s">
        <v>1349</v>
      </c>
      <c r="C12" s="205"/>
      <c r="D12" s="205"/>
    </row>
    <row r="13" spans="1:4" s="18" customFormat="1" ht="23.5"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75" customHeight="1" x14ac:dyDescent="0.25">
      <c r="A19" s="21"/>
      <c r="B19" s="257"/>
      <c r="C19" s="21"/>
    </row>
    <row r="20" spans="1:4" ht="26.25" customHeight="1" x14ac:dyDescent="0.25">
      <c r="A20" s="297" t="s">
        <v>8</v>
      </c>
      <c r="C20" s="21"/>
    </row>
    <row r="21" spans="1:4" ht="38" x14ac:dyDescent="0.25">
      <c r="A21" s="19" t="s">
        <v>9</v>
      </c>
      <c r="C21" s="335"/>
      <c r="D21" s="335"/>
    </row>
    <row r="22" spans="1:4" x14ac:dyDescent="0.25">
      <c r="C22" s="336"/>
      <c r="D22" s="335"/>
    </row>
    <row r="23" spans="1:4" ht="64" x14ac:dyDescent="0.25">
      <c r="A23" s="23" t="s">
        <v>1350</v>
      </c>
      <c r="C23" s="255"/>
      <c r="D23" s="256"/>
    </row>
    <row r="24" spans="1:4" ht="12.75" customHeight="1" x14ac:dyDescent="0.25">
      <c r="C24" s="332"/>
      <c r="D24" s="333"/>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1331</v>
      </c>
    </row>
    <row r="32" spans="1:4" ht="12.75" customHeight="1" x14ac:dyDescent="0.25"/>
    <row r="33" spans="1:3" ht="15.75" customHeight="1" x14ac:dyDescent="0.25">
      <c r="A33" s="19" t="s">
        <v>1332</v>
      </c>
    </row>
    <row r="34" spans="1:3" ht="12.75" customHeight="1" x14ac:dyDescent="0.25"/>
    <row r="35" spans="1:3" ht="52" x14ac:dyDescent="0.25">
      <c r="A35" s="19" t="s">
        <v>1334</v>
      </c>
    </row>
    <row r="36" spans="1:3" ht="12" customHeight="1" x14ac:dyDescent="0.25"/>
    <row r="37" spans="1:3" ht="25.5" x14ac:dyDescent="0.25">
      <c r="A37" s="271" t="s">
        <v>1333</v>
      </c>
    </row>
    <row r="39" spans="1:3" ht="77" x14ac:dyDescent="0.25">
      <c r="A39" s="23" t="s">
        <v>1335</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1336</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1337</v>
      </c>
    </row>
    <row r="49" spans="1:1" ht="12" customHeight="1" x14ac:dyDescent="0.25"/>
    <row r="50" spans="1:1" ht="39" x14ac:dyDescent="0.25">
      <c r="A50" s="19" t="s">
        <v>1338</v>
      </c>
    </row>
    <row r="51" spans="1:1" ht="12.75" customHeight="1" x14ac:dyDescent="0.25"/>
    <row r="52" spans="1:1" ht="75.5" x14ac:dyDescent="0.25">
      <c r="A52" s="19" t="s">
        <v>1339</v>
      </c>
    </row>
    <row r="53" spans="1:1" ht="12.75" customHeight="1" x14ac:dyDescent="0.25"/>
    <row r="54" spans="1:1" ht="38.5" x14ac:dyDescent="0.25">
      <c r="A54" s="19" t="s">
        <v>1340</v>
      </c>
    </row>
    <row r="56" spans="1:1" ht="13" x14ac:dyDescent="0.25">
      <c r="A56" s="19" t="s">
        <v>16</v>
      </c>
    </row>
    <row r="58" spans="1:1" ht="13" x14ac:dyDescent="0.25">
      <c r="A58" s="19" t="s">
        <v>17</v>
      </c>
    </row>
    <row r="60" spans="1:1" ht="121.75" customHeight="1" x14ac:dyDescent="0.25">
      <c r="A60" s="23" t="s">
        <v>1341</v>
      </c>
    </row>
    <row r="61" spans="1:1" ht="12.75" customHeight="1" x14ac:dyDescent="0.25">
      <c r="A61" s="23"/>
    </row>
    <row r="62" spans="1:1" ht="14.25" customHeight="1" x14ac:dyDescent="0.25">
      <c r="A62" s="19" t="s">
        <v>18</v>
      </c>
    </row>
    <row r="63" spans="1:1" ht="26" x14ac:dyDescent="0.25">
      <c r="A63" s="19" t="s">
        <v>19</v>
      </c>
    </row>
    <row r="64" spans="1:1" ht="28" customHeight="1" x14ac:dyDescent="0.25">
      <c r="A64" s="19" t="s">
        <v>1342</v>
      </c>
    </row>
    <row r="66" spans="1:1" ht="93.75" customHeight="1" x14ac:dyDescent="0.25">
      <c r="A66" s="23" t="s">
        <v>20</v>
      </c>
    </row>
    <row r="68" spans="1:1" ht="18" x14ac:dyDescent="0.25">
      <c r="A68" s="258" t="s">
        <v>21</v>
      </c>
    </row>
    <row r="70" spans="1:1" ht="174.75" customHeight="1" x14ac:dyDescent="0.25">
      <c r="A70" s="259" t="s">
        <v>22</v>
      </c>
    </row>
    <row r="71" spans="1:1" ht="13.25" customHeight="1" x14ac:dyDescent="0.25">
      <c r="A71" s="259"/>
    </row>
    <row r="72" spans="1:1" ht="173.5" customHeight="1" x14ac:dyDescent="0.25">
      <c r="A72" s="309" t="s">
        <v>1360</v>
      </c>
    </row>
    <row r="73" spans="1:1" ht="37.5" x14ac:dyDescent="0.25">
      <c r="A73" s="23" t="s">
        <v>1361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1351</v>
      </c>
    </row>
    <row r="96" spans="1:2" x14ac:dyDescent="0.25">
      <c r="A96" s="23"/>
    </row>
    <row r="97" spans="1:4" ht="13" x14ac:dyDescent="0.25">
      <c r="A97" s="260" t="s">
        <v>40</v>
      </c>
    </row>
    <row r="98" spans="1:4" ht="68.5" customHeight="1" x14ac:dyDescent="0.25">
      <c r="A98" s="23" t="s">
        <v>1352</v>
      </c>
    </row>
    <row r="99" spans="1:4" x14ac:dyDescent="0.25">
      <c r="A99" s="23"/>
    </row>
    <row r="100" spans="1:4" ht="13" x14ac:dyDescent="0.25">
      <c r="A100" s="260" t="s">
        <v>41</v>
      </c>
    </row>
    <row r="101" spans="1:4" ht="75.5" x14ac:dyDescent="0.25">
      <c r="A101" s="23" t="s">
        <v>1353</v>
      </c>
    </row>
    <row r="102" spans="1:4" x14ac:dyDescent="0.25">
      <c r="A102" s="23"/>
    </row>
    <row r="103" spans="1:4" ht="13" x14ac:dyDescent="0.25">
      <c r="A103" s="295" t="s">
        <v>42</v>
      </c>
    </row>
    <row r="104" spans="1:4" ht="50.5" x14ac:dyDescent="0.25">
      <c r="A104" s="23" t="s">
        <v>1354</v>
      </c>
    </row>
    <row r="105" spans="1:4" x14ac:dyDescent="0.25">
      <c r="A105" s="23"/>
      <c r="B105" s="20" t="s">
        <v>43</v>
      </c>
    </row>
    <row r="106" spans="1:4" ht="13" x14ac:dyDescent="0.25">
      <c r="A106" s="260" t="s">
        <v>44</v>
      </c>
    </row>
    <row r="107" spans="1:4" ht="71.25" customHeight="1" x14ac:dyDescent="0.25">
      <c r="A107" s="19" t="s">
        <v>1355</v>
      </c>
    </row>
    <row r="108" spans="1:4" ht="37.5" x14ac:dyDescent="0.25">
      <c r="A108" s="19" t="s">
        <v>1345</v>
      </c>
    </row>
    <row r="109" spans="1:4" ht="25" x14ac:dyDescent="0.25">
      <c r="A109" s="19" t="s">
        <v>45</v>
      </c>
    </row>
    <row r="110" spans="1:4" ht="10.5" customHeight="1" x14ac:dyDescent="0.25">
      <c r="D110" s="20" t="s">
        <v>43</v>
      </c>
    </row>
    <row r="111" spans="1:4" ht="99.75" customHeight="1" x14ac:dyDescent="0.25">
      <c r="A111" s="23" t="s">
        <v>1344</v>
      </c>
    </row>
    <row r="112" spans="1:4" ht="26" x14ac:dyDescent="0.25">
      <c r="A112" s="19" t="s">
        <v>1343</v>
      </c>
    </row>
    <row r="114" spans="1:2" ht="175" x14ac:dyDescent="0.25">
      <c r="A114" s="23" t="s">
        <v>1356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1357</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1346</v>
      </c>
    </row>
    <row r="133" spans="1:1" ht="61.5" customHeight="1" x14ac:dyDescent="0.25">
      <c r="A133" s="301" t="s">
        <v>1358</v>
      </c>
    </row>
    <row r="134" spans="1:1" ht="13" x14ac:dyDescent="0.25">
      <c r="A134" s="260" t="s">
        <v>1359</v>
      </c>
    </row>
    <row r="135" spans="1:1" ht="101" x14ac:dyDescent="0.25">
      <c r="A135" s="301" t="s">
        <v>1347</v>
      </c>
    </row>
    <row r="136" spans="1:1" x14ac:dyDescent="0.25">
      <c r="A136"/>
    </row>
    <row r="137" spans="1:1" ht="71.5" customHeight="1" x14ac:dyDescent="0.25">
      <c r="A137" s="300"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453125" style="35" customWidth="1"/>
    <col min="2" max="2" width="10.81640625" style="35" bestFit="1" customWidth="1"/>
    <col min="3" max="3" width="12" style="35" bestFit="1" customWidth="1"/>
    <col min="4" max="4" width="9.453125" style="35" customWidth="1"/>
    <col min="5" max="5" width="33" style="35" customWidth="1"/>
    <col min="6" max="6" width="9.453125" style="35" bestFit="1" customWidth="1"/>
    <col min="7" max="7" width="23.81640625" style="35" customWidth="1"/>
    <col min="8" max="8" width="11.45312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7" t="s">
        <v>57</v>
      </c>
      <c r="B1" s="337"/>
      <c r="C1" s="337"/>
      <c r="D1" s="337"/>
      <c r="E1" s="337"/>
      <c r="F1" s="337"/>
      <c r="G1" s="337"/>
      <c r="H1" s="337"/>
      <c r="I1" s="52"/>
      <c r="J1" s="37"/>
    </row>
    <row r="2" spans="1:11" ht="15.5" x14ac:dyDescent="0.35">
      <c r="A2" s="343" t="s">
        <v>58</v>
      </c>
      <c r="B2" s="343"/>
      <c r="C2" s="343"/>
      <c r="D2" s="343"/>
      <c r="E2" s="343"/>
      <c r="F2" s="343"/>
      <c r="G2" s="343"/>
      <c r="H2" s="341" t="str">
        <f>+Doklady!I100</f>
        <v>V4</v>
      </c>
      <c r="I2" s="341"/>
    </row>
    <row r="3" spans="1:11" ht="14" x14ac:dyDescent="0.3">
      <c r="A3" s="40"/>
      <c r="B3" s="40"/>
      <c r="C3" s="40"/>
      <c r="D3" s="40"/>
      <c r="E3" s="40"/>
      <c r="F3" s="40"/>
      <c r="G3" s="40"/>
      <c r="H3" s="342">
        <f>+Doklady!I101</f>
        <v>46048</v>
      </c>
      <c r="I3" s="342"/>
    </row>
    <row r="4" spans="1:11" ht="15.75" customHeight="1" x14ac:dyDescent="0.3">
      <c r="A4" s="41" t="s">
        <v>59</v>
      </c>
      <c r="B4" s="338" t="s">
        <v>60</v>
      </c>
      <c r="C4" s="339"/>
      <c r="D4" s="339"/>
      <c r="E4" s="340"/>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453125" style="29" customWidth="1"/>
    <col min="2" max="2" width="62.81640625" style="29" customWidth="1"/>
    <col min="3" max="6" width="11.453125" style="29" customWidth="1"/>
    <col min="7" max="7" width="8.81640625" style="253" hidden="1" customWidth="1"/>
    <col min="8" max="16384" width="11.453125" style="29"/>
  </cols>
  <sheetData>
    <row r="1" spans="1:7" s="27" customFormat="1" ht="35.25" customHeight="1" x14ac:dyDescent="0.3">
      <c r="A1" s="346" t="s">
        <v>311</v>
      </c>
      <c r="B1" s="347"/>
      <c r="C1" s="174">
        <v>45688</v>
      </c>
      <c r="D1" s="26"/>
      <c r="G1" s="252">
        <v>45688</v>
      </c>
    </row>
    <row r="2" spans="1:7" ht="14" x14ac:dyDescent="0.3">
      <c r="A2" s="28"/>
      <c r="B2" s="28"/>
      <c r="G2" s="252">
        <v>45716</v>
      </c>
    </row>
    <row r="3" spans="1:7" ht="14" x14ac:dyDescent="0.3">
      <c r="A3" s="30" t="s">
        <v>312</v>
      </c>
      <c r="B3" s="344" t="str">
        <f>INDEX(Adr!B:B,Doklady!B102+1)</f>
        <v>Slovenská asociácia korfbalu</v>
      </c>
      <c r="C3" s="344"/>
      <c r="D3" s="344"/>
      <c r="G3" s="252">
        <v>45747</v>
      </c>
    </row>
    <row r="4" spans="1:7" ht="14" x14ac:dyDescent="0.3">
      <c r="A4" s="30" t="s">
        <v>313</v>
      </c>
      <c r="B4" s="29" t="str">
        <f>RIGHT("0000"&amp;INDEX(Adr!A:A,Doklady!B102+1),8)</f>
        <v>31940668</v>
      </c>
      <c r="G4" s="252">
        <v>45777</v>
      </c>
    </row>
    <row r="5" spans="1:7" ht="14" x14ac:dyDescent="0.3">
      <c r="A5" s="30" t="s">
        <v>314</v>
      </c>
      <c r="B5" s="29" t="str">
        <f>INDEX(Adr!D:D,Doklady!B102+1)&amp;", "&amp;INDEX(Adr!E:E,Doklady!B102+1)</f>
        <v>Makovického 6, Prievidza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29908</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29908</v>
      </c>
      <c r="G15" s="252"/>
    </row>
    <row r="16" spans="1:7" ht="14" x14ac:dyDescent="0.3">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34" zoomScale="105" zoomScaleNormal="100" workbookViewId="0">
      <selection activeCell="D140" sqref="D140:I140"/>
    </sheetView>
  </sheetViews>
  <sheetFormatPr defaultColWidth="11.453125" defaultRowHeight="10" x14ac:dyDescent="0.2"/>
  <cols>
    <col min="1" max="1" width="5.453125" style="8" bestFit="1" customWidth="1"/>
    <col min="2" max="2" width="55.453125" style="8" customWidth="1"/>
    <col min="3" max="9" width="11.453125" style="56" customWidth="1"/>
    <col min="10" max="10" width="63.453125" style="84" customWidth="1"/>
    <col min="11" max="11" width="13.1796875" style="84" customWidth="1"/>
    <col min="12" max="12" width="30.1796875" style="84" customWidth="1"/>
    <col min="13" max="13" width="6.45312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67" t="s">
        <v>329</v>
      </c>
      <c r="B1" s="367"/>
      <c r="C1" s="367"/>
      <c r="D1" s="367"/>
      <c r="E1" s="367"/>
      <c r="F1" s="367"/>
      <c r="G1" s="367"/>
      <c r="H1" s="367"/>
      <c r="I1" s="367"/>
    </row>
    <row r="2" spans="1:26" ht="7.5" customHeight="1" x14ac:dyDescent="0.2">
      <c r="C2" s="8"/>
      <c r="D2" s="8"/>
      <c r="E2" s="8"/>
      <c r="F2" s="8"/>
      <c r="G2" s="8"/>
      <c r="H2" s="8"/>
      <c r="I2" s="8"/>
    </row>
    <row r="3" spans="1:26" s="9" customFormat="1" ht="26.25" customHeight="1" x14ac:dyDescent="0.25">
      <c r="B3" s="160" t="s">
        <v>59</v>
      </c>
      <c r="C3" s="368" t="str">
        <f>INDEX(Adr!B2:B240,Doklady!B102)</f>
        <v>Slovenská asociácia korfbalu</v>
      </c>
      <c r="D3" s="368"/>
      <c r="E3" s="368"/>
      <c r="F3" s="368"/>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31940668</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Makovického 6, Prievidza, 971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9" t="s">
        <v>334</v>
      </c>
      <c r="F9" s="370"/>
      <c r="J9" s="8"/>
      <c r="L9" s="118"/>
      <c r="M9" s="118"/>
      <c r="N9" s="118"/>
      <c r="O9" s="118"/>
      <c r="P9" s="118"/>
      <c r="Q9" s="118"/>
      <c r="R9" s="118"/>
      <c r="S9" s="118"/>
    </row>
    <row r="10" spans="1:26" ht="18" x14ac:dyDescent="0.4">
      <c r="A10" s="69" t="s">
        <v>317</v>
      </c>
      <c r="B10" s="70" t="s">
        <v>318</v>
      </c>
      <c r="C10" s="126">
        <f>SUMIF(FP!J:J,Doklady!$B$1&amp;A10,FP!D:D)</f>
        <v>0</v>
      </c>
      <c r="D10" s="126">
        <f>C10-E10</f>
        <v>0</v>
      </c>
      <c r="E10" s="363">
        <f>SUMIF(K:K,A10,I:I)</f>
        <v>0</v>
      </c>
      <c r="F10" s="364"/>
      <c r="L10" s="120" t="s">
        <v>335</v>
      </c>
      <c r="M10" s="118"/>
      <c r="N10" s="118"/>
      <c r="O10" s="118"/>
      <c r="P10" s="118"/>
      <c r="Q10" s="118"/>
      <c r="R10" s="118"/>
      <c r="S10" s="118"/>
    </row>
    <row r="11" spans="1:26" ht="18" x14ac:dyDescent="0.4">
      <c r="A11" s="69" t="s">
        <v>319</v>
      </c>
      <c r="B11" s="70" t="s">
        <v>320</v>
      </c>
      <c r="C11" s="126">
        <f>SUMIF(FP!J:J,Doklady!$B$1&amp;A11,FP!D:D)</f>
        <v>29908</v>
      </c>
      <c r="D11" s="126">
        <f>+C11-E11</f>
        <v>29908</v>
      </c>
      <c r="E11" s="371">
        <f>+I39-I42+I44-I47</f>
        <v>0</v>
      </c>
      <c r="F11" s="372"/>
      <c r="J11" s="176"/>
      <c r="L11" s="161" t="str">
        <f>L41</f>
        <v>a - korfbal - bežné transfery</v>
      </c>
      <c r="M11" s="118"/>
      <c r="N11" s="118"/>
      <c r="O11" s="118"/>
      <c r="P11" s="118"/>
      <c r="Q11" s="118"/>
      <c r="R11" s="118"/>
      <c r="S11" s="118"/>
    </row>
    <row r="12" spans="1:26" ht="18" x14ac:dyDescent="0.4">
      <c r="A12" s="69" t="s">
        <v>321</v>
      </c>
      <c r="B12" s="70" t="s">
        <v>322</v>
      </c>
      <c r="C12" s="126">
        <f>SUMIF(FP!J:J,Doklady!$B$1&amp;A12,FP!D:D)</f>
        <v>0</v>
      </c>
      <c r="D12" s="126">
        <f>C12-E12</f>
        <v>0</v>
      </c>
      <c r="E12" s="363">
        <f>SUMIF(K:K,A12,I:I)</f>
        <v>0</v>
      </c>
      <c r="F12" s="364"/>
      <c r="J12" s="177"/>
      <c r="L12" s="161" t="str">
        <f>L42</f>
        <v>a - korfbal - kapitálové transfery</v>
      </c>
      <c r="N12" s="118"/>
      <c r="O12" s="118"/>
      <c r="P12" s="118"/>
      <c r="Q12" s="118"/>
      <c r="R12" s="118"/>
      <c r="S12" s="118"/>
    </row>
    <row r="13" spans="1:26" ht="18" x14ac:dyDescent="0.4">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73">
        <f>SUMIF(K:K,A14,I:I)</f>
        <v>0</v>
      </c>
      <c r="F14" s="374"/>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55" t="s">
        <v>337</v>
      </c>
      <c r="C16" s="356"/>
      <c r="D16" s="356"/>
      <c r="E16" s="356"/>
      <c r="F16" s="356"/>
      <c r="G16" s="356"/>
      <c r="H16" s="357"/>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29908</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52" t="s">
        <v>346</v>
      </c>
      <c r="C20" s="353"/>
      <c r="D20" s="353"/>
      <c r="E20" s="353"/>
      <c r="F20" s="353"/>
      <c r="G20" s="353"/>
      <c r="H20" s="354"/>
      <c r="I20" s="73">
        <f>SUMIF(FP!I:I,Doklady!$B$1&amp;A20,FP!D:D)</f>
        <v>0</v>
      </c>
      <c r="T20" s="86"/>
    </row>
    <row r="21" spans="1:20" x14ac:dyDescent="0.2">
      <c r="A21" s="115" t="s">
        <v>347</v>
      </c>
      <c r="B21" s="352" t="s">
        <v>348</v>
      </c>
      <c r="C21" s="353"/>
      <c r="D21" s="353"/>
      <c r="E21" s="353"/>
      <c r="F21" s="353"/>
      <c r="G21" s="353"/>
      <c r="H21" s="354"/>
      <c r="I21" s="73">
        <f>SUMIF(FP!I:I,Doklady!$B$1&amp;A21,FP!D:D)</f>
        <v>0</v>
      </c>
      <c r="T21" s="86"/>
    </row>
    <row r="22" spans="1:20" x14ac:dyDescent="0.2">
      <c r="A22" s="135" t="s">
        <v>349</v>
      </c>
      <c r="B22" s="359" t="s">
        <v>350</v>
      </c>
      <c r="C22" s="360"/>
      <c r="D22" s="360"/>
      <c r="E22" s="360"/>
      <c r="F22" s="360"/>
      <c r="G22" s="360"/>
      <c r="H22" s="361"/>
      <c r="I22" s="73">
        <f>SUMIF(FP!I:I,Doklady!$B$1&amp;A22,FP!D:D)</f>
        <v>0</v>
      </c>
      <c r="T22" s="86"/>
    </row>
    <row r="23" spans="1:20" x14ac:dyDescent="0.2">
      <c r="A23" s="115" t="s">
        <v>351</v>
      </c>
      <c r="B23" s="352" t="s">
        <v>352</v>
      </c>
      <c r="C23" s="353"/>
      <c r="D23" s="353"/>
      <c r="E23" s="353"/>
      <c r="F23" s="353"/>
      <c r="G23" s="353"/>
      <c r="H23" s="354"/>
      <c r="I23" s="73">
        <f>SUMIF(FP!I:I,Doklady!$B$1&amp;A23,FP!D:D)</f>
        <v>0</v>
      </c>
      <c r="T23" s="86"/>
    </row>
    <row r="24" spans="1:20" x14ac:dyDescent="0.2">
      <c r="A24" s="135" t="s">
        <v>353</v>
      </c>
      <c r="B24" s="352" t="s">
        <v>354</v>
      </c>
      <c r="C24" s="353"/>
      <c r="D24" s="353"/>
      <c r="E24" s="353"/>
      <c r="F24" s="353"/>
      <c r="G24" s="353"/>
      <c r="H24" s="354"/>
      <c r="I24" s="73">
        <f>SUMIF(FP!I:I,Doklady!$B$1&amp;A24,FP!D:D)</f>
        <v>0</v>
      </c>
      <c r="T24" s="86"/>
    </row>
    <row r="25" spans="1:20" x14ac:dyDescent="0.2">
      <c r="A25" s="115" t="s">
        <v>355</v>
      </c>
      <c r="B25" s="375" t="s">
        <v>2233</v>
      </c>
      <c r="C25" s="376"/>
      <c r="D25" s="376"/>
      <c r="E25" s="376"/>
      <c r="F25" s="376"/>
      <c r="G25" s="376"/>
      <c r="H25" s="377"/>
      <c r="I25" s="73">
        <f>SUMIF(FP!I:I,Doklady!$B$1&amp;A25,FP!D:D)</f>
        <v>0</v>
      </c>
      <c r="T25" s="86"/>
    </row>
    <row r="26" spans="1:20" x14ac:dyDescent="0.2">
      <c r="A26" s="135" t="s">
        <v>356</v>
      </c>
      <c r="B26" s="352" t="s">
        <v>357</v>
      </c>
      <c r="C26" s="353"/>
      <c r="D26" s="353"/>
      <c r="E26" s="353"/>
      <c r="F26" s="353"/>
      <c r="G26" s="353"/>
      <c r="H26" s="354"/>
      <c r="I26" s="73">
        <f>SUMIF(FP!I:I,Doklady!$B$1&amp;A26,FP!D:D)</f>
        <v>0</v>
      </c>
      <c r="T26" s="86"/>
    </row>
    <row r="27" spans="1:20" x14ac:dyDescent="0.2">
      <c r="A27" s="115" t="s">
        <v>358</v>
      </c>
      <c r="B27" s="352" t="s">
        <v>359</v>
      </c>
      <c r="C27" s="353"/>
      <c r="D27" s="353"/>
      <c r="E27" s="353"/>
      <c r="F27" s="353"/>
      <c r="G27" s="353"/>
      <c r="H27" s="354"/>
      <c r="I27" s="73">
        <f>SUMIF(FP!I:I,Doklady!$B$1&amp;A27,FP!D:D)</f>
        <v>0</v>
      </c>
      <c r="T27" s="86"/>
    </row>
    <row r="28" spans="1:20" x14ac:dyDescent="0.2">
      <c r="A28" s="135" t="s">
        <v>360</v>
      </c>
      <c r="B28" s="352" t="s">
        <v>2974</v>
      </c>
      <c r="C28" s="353"/>
      <c r="D28" s="353"/>
      <c r="E28" s="353"/>
      <c r="F28" s="353"/>
      <c r="G28" s="353"/>
      <c r="H28" s="354"/>
      <c r="I28" s="73">
        <f>SUMIF(FP!I:I,Doklady!$B$1&amp;A28,FP!D:D)</f>
        <v>0</v>
      </c>
      <c r="T28" s="86"/>
    </row>
    <row r="29" spans="1:20" x14ac:dyDescent="0.2">
      <c r="A29" s="115" t="s">
        <v>362</v>
      </c>
      <c r="B29" s="352" t="s">
        <v>363</v>
      </c>
      <c r="C29" s="353"/>
      <c r="D29" s="353"/>
      <c r="E29" s="353"/>
      <c r="F29" s="353"/>
      <c r="G29" s="353"/>
      <c r="H29" s="354"/>
      <c r="I29" s="73">
        <f>SUMIF(FP!I:I,Doklady!$B$1&amp;A29,FP!D:D)</f>
        <v>0</v>
      </c>
      <c r="T29" s="86"/>
    </row>
    <row r="30" spans="1:20" hidden="1" x14ac:dyDescent="0.2">
      <c r="A30" s="135" t="s">
        <v>364</v>
      </c>
      <c r="B30" s="352"/>
      <c r="C30" s="353"/>
      <c r="D30" s="353"/>
      <c r="E30" s="353"/>
      <c r="F30" s="353"/>
      <c r="G30" s="353"/>
      <c r="H30" s="354"/>
      <c r="I30" s="73">
        <f>SUMIF(FP!I:I,Doklady!$B$1&amp;A30,FP!D:D)</f>
        <v>0</v>
      </c>
      <c r="T30" s="86"/>
    </row>
    <row r="31" spans="1:20" hidden="1" x14ac:dyDescent="0.2">
      <c r="A31" s="115" t="s">
        <v>365</v>
      </c>
      <c r="B31" s="352"/>
      <c r="C31" s="353"/>
      <c r="D31" s="353"/>
      <c r="E31" s="353"/>
      <c r="F31" s="353"/>
      <c r="G31" s="353"/>
      <c r="H31" s="354"/>
      <c r="I31" s="73">
        <f>SUMIF(FP!I:I,Doklady!$B$1&amp;A31,FP!D:D)</f>
        <v>0</v>
      </c>
      <c r="T31" s="86"/>
    </row>
    <row r="32" spans="1:20" hidden="1" x14ac:dyDescent="0.2">
      <c r="A32" s="135" t="s">
        <v>366</v>
      </c>
      <c r="B32" s="348"/>
      <c r="C32" s="349"/>
      <c r="D32" s="349"/>
      <c r="E32" s="349"/>
      <c r="F32" s="349"/>
      <c r="G32" s="349"/>
      <c r="H32" s="350"/>
      <c r="I32" s="73">
        <f>SUMIF(FP!I:I,Doklady!$B$1&amp;A32,FP!D:D)</f>
        <v>0</v>
      </c>
      <c r="T32" s="86"/>
    </row>
    <row r="33" spans="1:21" hidden="1" x14ac:dyDescent="0.2">
      <c r="A33" s="115" t="s">
        <v>367</v>
      </c>
      <c r="B33" s="348"/>
      <c r="C33" s="349"/>
      <c r="D33" s="349"/>
      <c r="E33" s="349"/>
      <c r="F33" s="349"/>
      <c r="G33" s="349"/>
      <c r="H33" s="350"/>
      <c r="I33" s="73">
        <f>SUMIF(FP!I:I,Doklady!$B$1&amp;A33,FP!D:D)</f>
        <v>0</v>
      </c>
      <c r="T33" s="86"/>
    </row>
    <row r="34" spans="1:21" hidden="1" x14ac:dyDescent="0.2">
      <c r="A34" s="135" t="s">
        <v>368</v>
      </c>
      <c r="B34" s="351"/>
      <c r="C34" s="351"/>
      <c r="D34" s="351"/>
      <c r="E34" s="351"/>
      <c r="F34" s="351"/>
      <c r="G34" s="351"/>
      <c r="H34" s="351"/>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korfbal</v>
      </c>
      <c r="C38" s="68" t="s">
        <v>1669</v>
      </c>
      <c r="D38" s="68" t="s">
        <v>1670</v>
      </c>
      <c r="E38" s="68" t="s">
        <v>1671</v>
      </c>
      <c r="F38" s="68" t="s">
        <v>1668</v>
      </c>
      <c r="G38" s="68" t="s">
        <v>370</v>
      </c>
      <c r="H38" s="68" t="s">
        <v>371</v>
      </c>
      <c r="I38" s="67" t="s">
        <v>327</v>
      </c>
      <c r="L38" s="84">
        <f>COUNTIF(FP!N:N,Doklady!B1&amp;"aB")</f>
        <v>1</v>
      </c>
    </row>
    <row r="39" spans="1:21" x14ac:dyDescent="0.2">
      <c r="A39" s="115" t="s">
        <v>339</v>
      </c>
      <c r="B39" s="116" t="s">
        <v>372</v>
      </c>
      <c r="C39" s="78">
        <f>I39*0.2</f>
        <v>5981.6</v>
      </c>
      <c r="D39" s="78">
        <f>I39*0.2</f>
        <v>5981.6</v>
      </c>
      <c r="E39" s="78">
        <f>I39*0.25</f>
        <v>7477</v>
      </c>
      <c r="F39" s="78">
        <f>+I39*0.15</f>
        <v>4486.2</v>
      </c>
      <c r="G39" s="78">
        <f>+MAX(I39-C39-D39-E39-F39-H39,0)</f>
        <v>5981.6000000000031</v>
      </c>
      <c r="H39" s="78">
        <f>+IFERROR(VLOOKUP(K40&amp;" - kapitálové transfery",B$53:C$90,2,0),0)</f>
        <v>0</v>
      </c>
      <c r="I39" s="73">
        <f>SUMIF(FP!K:K,K40,FP!D:D)</f>
        <v>29908</v>
      </c>
      <c r="L39" s="84">
        <f>COUNTIF(FP!N:N,Doklady!B1&amp;"aK")</f>
        <v>0</v>
      </c>
      <c r="T39" s="86"/>
    </row>
    <row r="40" spans="1:21" x14ac:dyDescent="0.2">
      <c r="A40" s="115" t="s">
        <v>339</v>
      </c>
      <c r="B40" s="116" t="s">
        <v>373</v>
      </c>
      <c r="C40" s="78">
        <f>DSUM(Doklady!A103:J10000,"GGG",Spolu!L40:M42)</f>
        <v>7883.84</v>
      </c>
      <c r="D40" s="78">
        <f>DSUM(Doklady!A103:J10000,"GGG",Spolu!N40:O42)</f>
        <v>8331.5</v>
      </c>
      <c r="E40" s="78">
        <f>DSUM(Doklady!A103:J10000,"GGG",Spolu!P40:Q42)</f>
        <v>10481</v>
      </c>
      <c r="F40" s="78">
        <f>DSUM(Doklady!A103:J10000,"GGG",Spolu!R40:S42)</f>
        <v>343.44</v>
      </c>
      <c r="G40" s="78">
        <f>DSUM(Doklady!A103:J10000,"GGG",Spolu!T40:U42)-H40</f>
        <v>2868.2200000000007</v>
      </c>
      <c r="H40" s="78">
        <f>+IFERROR(VLOOKUP(K40&amp;" - kapitálové transfery",B$53:D$90,3,0),0)</f>
        <v>0</v>
      </c>
      <c r="I40" s="73">
        <f>+C40+D40+E40+F40+G40+H40</f>
        <v>29908</v>
      </c>
      <c r="J40" s="218" t="str">
        <f>+K45</f>
        <v>.</v>
      </c>
      <c r="K40" s="218" t="str">
        <f>IF(L38&gt;0,INDEX(FP!K:K,Doklady!B2),".")</f>
        <v>korfbal</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korfbal - bežné transfery</v>
      </c>
      <c r="M41" s="120">
        <v>1</v>
      </c>
      <c r="N41" s="161" t="str">
        <f>+L41</f>
        <v>a - korfbal - bežné transfery</v>
      </c>
      <c r="O41" s="120">
        <v>2</v>
      </c>
      <c r="P41" s="161" t="str">
        <f>+L41</f>
        <v>a - korfbal - bežné transfery</v>
      </c>
      <c r="Q41" s="120">
        <v>3</v>
      </c>
      <c r="R41" s="161" t="str">
        <f>+L41</f>
        <v>a - korfbal - bežné transfery</v>
      </c>
      <c r="S41" s="120">
        <v>4</v>
      </c>
      <c r="T41" s="161" t="str">
        <f>+L41</f>
        <v>a - korfbal - bežné transfery</v>
      </c>
      <c r="U41" s="120">
        <v>5</v>
      </c>
    </row>
    <row r="42" spans="1:21" ht="10.5" customHeight="1" x14ac:dyDescent="0.2">
      <c r="A42" s="115" t="s">
        <v>339</v>
      </c>
      <c r="B42" s="116" t="s">
        <v>376</v>
      </c>
      <c r="C42" s="73">
        <f>+C40</f>
        <v>7883.84</v>
      </c>
      <c r="D42" s="216">
        <f>+D40</f>
        <v>8331.5</v>
      </c>
      <c r="E42" s="216">
        <f>+E40</f>
        <v>10481</v>
      </c>
      <c r="F42" s="216">
        <f>+MIN(F39:F40)</f>
        <v>343.44</v>
      </c>
      <c r="G42" s="216">
        <f>+MIN(G39+MAX(F39-F40,0)-MAX(E40-E39,0)-MAX(D40-D39,0)-MAX(C40-C39,0),G40)</f>
        <v>2868.2200000000007</v>
      </c>
      <c r="H42" s="216">
        <f>+MIN(H39:H40)</f>
        <v>0</v>
      </c>
      <c r="I42" s="73">
        <f>+C42+D42+E42+MIN(F39:F40)+G42+H42</f>
        <v>29908</v>
      </c>
      <c r="J42" s="219">
        <f>+K47</f>
        <v>0</v>
      </c>
      <c r="K42" s="219">
        <f>+I42-H42</f>
        <v>29908</v>
      </c>
      <c r="L42" s="161" t="str">
        <f>+SUBSTITUTE(L41,"bežné","kapitálové")</f>
        <v>a - korfbal - kapitálové transfery</v>
      </c>
      <c r="M42" s="120">
        <v>1</v>
      </c>
      <c r="N42" s="161" t="str">
        <f>+L42</f>
        <v>a - korfbal - kapitálové transfery</v>
      </c>
      <c r="O42" s="120">
        <v>2</v>
      </c>
      <c r="P42" s="161" t="str">
        <f>+L42</f>
        <v>a - korfbal - kapitálové transfery</v>
      </c>
      <c r="Q42" s="120">
        <v>3</v>
      </c>
      <c r="R42" s="161" t="str">
        <f>+L42</f>
        <v>a - korfbal - kapitálové transfery</v>
      </c>
      <c r="S42" s="120">
        <v>4</v>
      </c>
      <c r="T42" s="161" t="str">
        <f>+L42</f>
        <v>a - korfbal - kapitálové transfery</v>
      </c>
      <c r="U42" s="120">
        <v>5</v>
      </c>
    </row>
    <row r="43" spans="1:21" ht="31.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65"/>
      <c r="B50" s="366"/>
      <c r="C50" s="366"/>
      <c r="D50" s="366"/>
      <c r="E50" s="366"/>
      <c r="F50" s="366"/>
      <c r="G50" s="366"/>
      <c r="H50" s="366"/>
      <c r="I50" s="36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korfbal - bežné transfery</v>
      </c>
      <c r="C53" s="73">
        <f>IF(A53&lt;&gt;"",INDEX(FP!D:D,Doklady!B$2+(ROW()-53)),"")</f>
        <v>29908</v>
      </c>
      <c r="D53" s="73">
        <f>IF(A53&lt;&gt;"",Doklady!I1-Doklady!J1,"")</f>
        <v>29908.000000000011</v>
      </c>
      <c r="E53" s="73">
        <f>IF(A53&lt;&gt;"",MIN(D53,C53)*Doklady!C1/(1-Doklady!C1),"")</f>
        <v>0</v>
      </c>
      <c r="F53" s="71">
        <f>IF(A53&lt;&gt;"",Doklady!J1,"")</f>
        <v>0</v>
      </c>
      <c r="G53" s="73">
        <f>+IFERROR(HLOOKUP(IF(RIGHT(B53,15)="bežné transfery",LEFT(B53,LEN(B53)-18),0),$J$40:$K$42,3,0),MIN(C53,D53))</f>
        <v>29908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29908</v>
      </c>
      <c r="D130" s="228">
        <f t="shared" ref="D130:I130" si="9">SUM(D53:D129)</f>
        <v>29908.000000000011</v>
      </c>
      <c r="E130" s="228">
        <f t="shared" si="9"/>
        <v>0</v>
      </c>
      <c r="F130" s="228">
        <f t="shared" si="9"/>
        <v>0</v>
      </c>
      <c r="G130" s="228">
        <f t="shared" si="9"/>
        <v>29908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8" t="s">
        <v>496</v>
      </c>
      <c r="E140" s="378"/>
      <c r="F140" s="378"/>
      <c r="G140" s="378"/>
      <c r="H140" s="378"/>
      <c r="I140" s="378"/>
      <c r="J140" s="85"/>
    </row>
    <row r="141" spans="1:26" ht="68.25" customHeight="1" x14ac:dyDescent="0.25">
      <c r="A141" s="9"/>
      <c r="B141" s="281" t="s">
        <v>3168</v>
      </c>
      <c r="C141" s="214"/>
      <c r="D141" s="362" t="s">
        <v>393</v>
      </c>
      <c r="E141" s="362"/>
      <c r="F141" s="362"/>
      <c r="G141" s="362"/>
      <c r="H141" s="362"/>
      <c r="I141" s="36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A145" sqref="A145"/>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453125" style="6" bestFit="1" customWidth="1"/>
    <col min="8" max="8" width="23.81640625" style="6" customWidth="1"/>
    <col min="9" max="9" width="11.453125" style="7" customWidth="1"/>
    <col min="10" max="10" width="4.453125" style="76" customWidth="1"/>
    <col min="11" max="11" width="5.453125" style="91" customWidth="1"/>
    <col min="12" max="25" width="5.453125" style="90" customWidth="1"/>
    <col min="26" max="16384" width="11.453125" style="8"/>
  </cols>
  <sheetData>
    <row r="1" spans="1:25" s="6" customFormat="1" ht="10.5" hidden="1" thickBot="1" x14ac:dyDescent="0.25">
      <c r="A1" s="231" t="str">
        <f>IF(ROW()&lt;=B$3,INDEX(FP!F:F,B$2+ROW()-1)&amp;" - "&amp;INDEX(FP!C:C,B$2+ROW()-1),"")</f>
        <v>a - korfbal - bežné transfery</v>
      </c>
      <c r="B1" s="232" t="str">
        <f>INDEX(Adr!A:A,B102+1)</f>
        <v>31940668</v>
      </c>
      <c r="C1" s="233">
        <f>IF(ROW()&lt;=B$3,INDEX(FP!E:E,B$2+ROW()-1),"")</f>
        <v>0</v>
      </c>
      <c r="D1" s="234" t="str">
        <f>IF(ROW()&lt;=B$3,INDEX(FP!F:F,B$2+ROW()-1),"")</f>
        <v>a</v>
      </c>
      <c r="E1" s="234"/>
      <c r="F1" s="234" t="str">
        <f>IF(ROW()&lt;=B$3,INDEX(FP!G:G,B$2+ROW()-1),"")</f>
        <v>026 02</v>
      </c>
      <c r="G1" s="234"/>
      <c r="H1" s="235" t="str">
        <f>IF(ROW()&lt;=B$3,INDEX(FP!C:C,B$2+ROW()-1),"")</f>
        <v>korfbal - bežné transfery</v>
      </c>
      <c r="I1" s="236">
        <f t="shared" ref="I1:I6" si="0">IF(ROW()&lt;=B$3,SUMIF(A$107:A$10042,A1,I$107:I$10042),"")</f>
        <v>29908.000000000011</v>
      </c>
      <c r="J1" s="236">
        <f t="shared" ref="J1:J32" si="1">IF(ROW()&lt;=B$3,SUMIFS(I$103:I$50042,A$103:A$50042,K1,J$103:J$50042,L1),"")</f>
        <v>0</v>
      </c>
      <c r="K1" s="110" t="str">
        <f>$A1</f>
        <v>a - korfbal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113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26" t="s">
        <v>329</v>
      </c>
      <c r="B100" s="326"/>
      <c r="C100" s="326"/>
      <c r="D100" s="326"/>
      <c r="E100" s="326"/>
      <c r="F100" s="326"/>
      <c r="G100" s="326"/>
      <c r="H100" s="326"/>
      <c r="I100" s="328" t="s">
        <v>2976</v>
      </c>
      <c r="J100" s="328"/>
      <c r="K100" s="89"/>
    </row>
    <row r="101" spans="1:25" ht="15.5" x14ac:dyDescent="0.35">
      <c r="A101" s="326"/>
      <c r="B101" s="326"/>
      <c r="C101" s="326"/>
      <c r="D101" s="326"/>
      <c r="E101" s="326"/>
      <c r="F101" s="326"/>
      <c r="G101" s="326"/>
      <c r="H101" s="326"/>
      <c r="I101" s="327">
        <v>46048</v>
      </c>
      <c r="J101" s="327"/>
    </row>
    <row r="102" spans="1:25" ht="14" x14ac:dyDescent="0.3">
      <c r="A102" s="249" t="s">
        <v>398</v>
      </c>
      <c r="B102" s="250">
        <v>92</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5">
      <c r="A105" s="329" t="s">
        <v>407</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 x14ac:dyDescent="0.25">
      <c r="A107" s="14" t="s">
        <v>3026</v>
      </c>
      <c r="B107" s="14" t="s">
        <v>3158</v>
      </c>
      <c r="C107" s="14" t="s">
        <v>3030</v>
      </c>
      <c r="D107" s="16">
        <v>46040</v>
      </c>
      <c r="E107" s="16">
        <v>46041</v>
      </c>
      <c r="F107" s="14" t="s">
        <v>3031</v>
      </c>
      <c r="G107" s="14" t="s">
        <v>3032</v>
      </c>
      <c r="H107" s="14" t="s">
        <v>3033</v>
      </c>
      <c r="I107" s="15">
        <v>46.2</v>
      </c>
      <c r="J107" s="77">
        <v>4</v>
      </c>
      <c r="K107" s="92"/>
    </row>
    <row r="108" spans="1:25" ht="30" x14ac:dyDescent="0.25">
      <c r="A108" s="14" t="s">
        <v>3026</v>
      </c>
      <c r="B108" s="14" t="s">
        <v>3027</v>
      </c>
      <c r="C108" s="14" t="s">
        <v>3034</v>
      </c>
      <c r="D108" s="16">
        <v>46065</v>
      </c>
      <c r="E108" s="16"/>
      <c r="F108" s="14" t="s">
        <v>3042</v>
      </c>
      <c r="G108" s="14" t="s">
        <v>3035</v>
      </c>
      <c r="H108" s="14" t="s">
        <v>3036</v>
      </c>
      <c r="I108" s="15">
        <v>37</v>
      </c>
      <c r="J108" s="77">
        <v>4</v>
      </c>
      <c r="K108" s="92"/>
    </row>
    <row r="109" spans="1:25" ht="30" x14ac:dyDescent="0.25">
      <c r="A109" s="14" t="s">
        <v>3026</v>
      </c>
      <c r="B109" s="14" t="s">
        <v>3027</v>
      </c>
      <c r="C109" s="14" t="s">
        <v>3037</v>
      </c>
      <c r="D109" s="16">
        <v>46073</v>
      </c>
      <c r="E109" s="16"/>
      <c r="F109" s="14" t="s">
        <v>3139</v>
      </c>
      <c r="G109" s="14"/>
      <c r="H109" s="14" t="s">
        <v>3038</v>
      </c>
      <c r="I109" s="15">
        <v>1300</v>
      </c>
      <c r="J109" s="77">
        <v>3</v>
      </c>
      <c r="K109" s="92"/>
    </row>
    <row r="110" spans="1:25" ht="30" x14ac:dyDescent="0.25">
      <c r="A110" s="14" t="s">
        <v>3026</v>
      </c>
      <c r="B110" s="14" t="s">
        <v>3027</v>
      </c>
      <c r="C110" s="14" t="s">
        <v>3076</v>
      </c>
      <c r="D110" s="16">
        <v>46075</v>
      </c>
      <c r="E110" s="16">
        <v>46077</v>
      </c>
      <c r="F110" s="14" t="s">
        <v>3163</v>
      </c>
      <c r="G110" s="14" t="s">
        <v>3074</v>
      </c>
      <c r="H110" s="14" t="s">
        <v>3075</v>
      </c>
      <c r="I110" s="15">
        <v>210</v>
      </c>
      <c r="J110" s="77">
        <v>1</v>
      </c>
      <c r="K110" s="92"/>
    </row>
    <row r="111" spans="1:25" ht="30" x14ac:dyDescent="0.25">
      <c r="A111" s="14" t="s">
        <v>3026</v>
      </c>
      <c r="B111" s="14" t="s">
        <v>3027</v>
      </c>
      <c r="C111" s="14" t="s">
        <v>3073</v>
      </c>
      <c r="D111" s="16">
        <v>46064</v>
      </c>
      <c r="E111" s="16">
        <v>46077</v>
      </c>
      <c r="F111" s="14" t="s">
        <v>3164</v>
      </c>
      <c r="G111" s="14" t="s">
        <v>3072</v>
      </c>
      <c r="H111" s="14" t="s">
        <v>3071</v>
      </c>
      <c r="I111" s="15">
        <v>185</v>
      </c>
      <c r="J111" s="77">
        <v>1</v>
      </c>
      <c r="K111" s="92"/>
    </row>
    <row r="112" spans="1:25" ht="20" x14ac:dyDescent="0.25">
      <c r="A112" s="14" t="s">
        <v>3026</v>
      </c>
      <c r="B112" s="14" t="s">
        <v>3027</v>
      </c>
      <c r="C112" s="14" t="s">
        <v>3039</v>
      </c>
      <c r="D112" s="16">
        <v>46080</v>
      </c>
      <c r="E112" s="16"/>
      <c r="F112" s="14" t="s">
        <v>3040</v>
      </c>
      <c r="G112" s="14" t="s">
        <v>3041</v>
      </c>
      <c r="H112" s="14" t="s">
        <v>3043</v>
      </c>
      <c r="I112" s="15">
        <v>1112</v>
      </c>
      <c r="J112" s="77">
        <v>1</v>
      </c>
      <c r="K112" s="92"/>
    </row>
    <row r="113" spans="1:11" ht="30" x14ac:dyDescent="0.25">
      <c r="A113" s="14" t="s">
        <v>3026</v>
      </c>
      <c r="B113" s="14" t="s">
        <v>3159</v>
      </c>
      <c r="C113" s="14" t="s">
        <v>3045</v>
      </c>
      <c r="D113" s="16">
        <v>46071</v>
      </c>
      <c r="E113" s="16">
        <v>46080</v>
      </c>
      <c r="F113" s="14" t="s">
        <v>3044</v>
      </c>
      <c r="G113" s="14" t="s">
        <v>3032</v>
      </c>
      <c r="H113" s="14" t="s">
        <v>3033</v>
      </c>
      <c r="I113" s="15">
        <v>50.4</v>
      </c>
      <c r="J113" s="77">
        <v>4</v>
      </c>
      <c r="K113" s="92"/>
    </row>
    <row r="114" spans="1:11" ht="30" x14ac:dyDescent="0.25">
      <c r="A114" s="14" t="s">
        <v>3026</v>
      </c>
      <c r="B114" s="14" t="s">
        <v>3027</v>
      </c>
      <c r="C114" s="14" t="s">
        <v>3055</v>
      </c>
      <c r="D114" s="16">
        <v>46080</v>
      </c>
      <c r="E114" s="16"/>
      <c r="F114" s="14" t="s">
        <v>3054</v>
      </c>
      <c r="G114" s="14" t="s">
        <v>3056</v>
      </c>
      <c r="H114" s="14" t="s">
        <v>3057</v>
      </c>
      <c r="I114" s="15">
        <v>96.17</v>
      </c>
      <c r="J114" s="77">
        <v>1</v>
      </c>
      <c r="K114" s="92"/>
    </row>
    <row r="115" spans="1:11" ht="20" x14ac:dyDescent="0.25">
      <c r="A115" s="14" t="s">
        <v>3026</v>
      </c>
      <c r="B115" s="14" t="s">
        <v>3027</v>
      </c>
      <c r="C115" s="14" t="s">
        <v>3046</v>
      </c>
      <c r="D115" s="16">
        <v>46080</v>
      </c>
      <c r="E115" s="16"/>
      <c r="F115" s="14" t="s">
        <v>3084</v>
      </c>
      <c r="G115" s="14" t="s">
        <v>3047</v>
      </c>
      <c r="H115" s="14" t="s">
        <v>3048</v>
      </c>
      <c r="I115" s="15">
        <v>34.44</v>
      </c>
      <c r="J115" s="77">
        <v>4</v>
      </c>
      <c r="K115" s="92"/>
    </row>
    <row r="116" spans="1:11" ht="20" x14ac:dyDescent="0.25">
      <c r="A116" s="14" t="s">
        <v>3026</v>
      </c>
      <c r="B116" s="14" t="s">
        <v>3028</v>
      </c>
      <c r="C116" s="14" t="s">
        <v>3058</v>
      </c>
      <c r="D116" s="16">
        <v>46085</v>
      </c>
      <c r="E116" s="16"/>
      <c r="F116" s="14" t="s">
        <v>3053</v>
      </c>
      <c r="G116" s="14" t="s">
        <v>3059</v>
      </c>
      <c r="H116" s="14" t="s">
        <v>3060</v>
      </c>
      <c r="I116" s="15">
        <v>149</v>
      </c>
      <c r="J116" s="77">
        <v>5</v>
      </c>
      <c r="K116" s="92"/>
    </row>
    <row r="117" spans="1:11" ht="20" x14ac:dyDescent="0.25">
      <c r="A117" s="14" t="s">
        <v>3026</v>
      </c>
      <c r="B117" s="14" t="s">
        <v>3028</v>
      </c>
      <c r="C117" s="14" t="s">
        <v>3049</v>
      </c>
      <c r="D117" s="16">
        <v>46085</v>
      </c>
      <c r="E117" s="16"/>
      <c r="F117" s="14" t="s">
        <v>3050</v>
      </c>
      <c r="G117" s="14" t="s">
        <v>3051</v>
      </c>
      <c r="H117" s="14" t="s">
        <v>3052</v>
      </c>
      <c r="I117" s="15">
        <v>85.85</v>
      </c>
      <c r="J117" s="77">
        <v>5</v>
      </c>
      <c r="K117" s="92"/>
    </row>
    <row r="118" spans="1:11" ht="30" x14ac:dyDescent="0.25">
      <c r="A118" s="14" t="s">
        <v>3026</v>
      </c>
      <c r="B118" s="14" t="s">
        <v>3028</v>
      </c>
      <c r="C118" s="14" t="s">
        <v>3069</v>
      </c>
      <c r="D118" s="16">
        <v>45720</v>
      </c>
      <c r="E118" s="16"/>
      <c r="F118" s="14" t="s">
        <v>3165</v>
      </c>
      <c r="G118" s="14" t="s">
        <v>3147</v>
      </c>
      <c r="H118" s="14" t="s">
        <v>3070</v>
      </c>
      <c r="I118" s="15">
        <v>76.5</v>
      </c>
      <c r="J118" s="77">
        <v>1</v>
      </c>
      <c r="K118" s="92"/>
    </row>
    <row r="119" spans="1:11" ht="30" x14ac:dyDescent="0.25">
      <c r="A119" s="14" t="s">
        <v>3026</v>
      </c>
      <c r="B119" s="14" t="s">
        <v>3028</v>
      </c>
      <c r="C119" s="14" t="s">
        <v>3063</v>
      </c>
      <c r="D119" s="16">
        <v>45721</v>
      </c>
      <c r="E119" s="16"/>
      <c r="F119" s="14" t="s">
        <v>3116</v>
      </c>
      <c r="G119" s="14"/>
      <c r="H119" s="14" t="s">
        <v>3038</v>
      </c>
      <c r="I119" s="15">
        <v>2600</v>
      </c>
      <c r="J119" s="77">
        <v>3</v>
      </c>
      <c r="K119" s="92"/>
    </row>
    <row r="120" spans="1:11" ht="30" x14ac:dyDescent="0.25">
      <c r="A120" s="14" t="s">
        <v>3026</v>
      </c>
      <c r="B120" s="14" t="s">
        <v>3028</v>
      </c>
      <c r="C120" s="14" t="s">
        <v>153</v>
      </c>
      <c r="D120" s="16">
        <v>46087</v>
      </c>
      <c r="E120" s="16"/>
      <c r="F120" s="14" t="s">
        <v>3155</v>
      </c>
      <c r="G120" s="14"/>
      <c r="H120" s="14" t="s">
        <v>3077</v>
      </c>
      <c r="I120" s="15">
        <v>5575</v>
      </c>
      <c r="J120" s="77">
        <v>3</v>
      </c>
      <c r="K120" s="92"/>
    </row>
    <row r="121" spans="1:11" ht="30" x14ac:dyDescent="0.25">
      <c r="A121" s="14" t="s">
        <v>3026</v>
      </c>
      <c r="B121" s="14" t="s">
        <v>3028</v>
      </c>
      <c r="C121" s="14" t="s">
        <v>3086</v>
      </c>
      <c r="D121" s="16">
        <v>46087</v>
      </c>
      <c r="E121" s="16"/>
      <c r="F121" s="14" t="s">
        <v>3107</v>
      </c>
      <c r="G121" s="14" t="s">
        <v>3061</v>
      </c>
      <c r="H121" s="14" t="s">
        <v>3062</v>
      </c>
      <c r="I121" s="15">
        <v>240</v>
      </c>
      <c r="J121" s="77">
        <v>1</v>
      </c>
      <c r="K121" s="92"/>
    </row>
    <row r="122" spans="1:11" ht="30" x14ac:dyDescent="0.25">
      <c r="A122" s="14" t="s">
        <v>3026</v>
      </c>
      <c r="B122" s="14" t="s">
        <v>3028</v>
      </c>
      <c r="C122" s="14" t="s">
        <v>3087</v>
      </c>
      <c r="D122" s="16">
        <v>46090</v>
      </c>
      <c r="E122" s="16"/>
      <c r="F122" s="14" t="s">
        <v>3078</v>
      </c>
      <c r="G122" s="14" t="s">
        <v>3035</v>
      </c>
      <c r="H122" s="14" t="s">
        <v>3036</v>
      </c>
      <c r="I122" s="15">
        <v>37</v>
      </c>
      <c r="J122" s="77">
        <v>4</v>
      </c>
      <c r="K122" s="92"/>
    </row>
    <row r="123" spans="1:11" ht="30" x14ac:dyDescent="0.25">
      <c r="A123" s="14" t="s">
        <v>3026</v>
      </c>
      <c r="B123" s="14" t="s">
        <v>3028</v>
      </c>
      <c r="C123" s="14" t="s">
        <v>3083</v>
      </c>
      <c r="D123" s="16">
        <v>46091</v>
      </c>
      <c r="E123" s="16"/>
      <c r="F123" s="14" t="s">
        <v>3080</v>
      </c>
      <c r="G123" s="14" t="s">
        <v>3081</v>
      </c>
      <c r="H123" s="14" t="s">
        <v>3082</v>
      </c>
      <c r="I123" s="15">
        <v>1760.13</v>
      </c>
      <c r="J123" s="77">
        <v>1</v>
      </c>
      <c r="K123" s="92"/>
    </row>
    <row r="124" spans="1:11" ht="40" x14ac:dyDescent="0.25">
      <c r="A124" s="14" t="s">
        <v>3026</v>
      </c>
      <c r="B124" s="14" t="s">
        <v>3160</v>
      </c>
      <c r="C124" s="14" t="s">
        <v>3142</v>
      </c>
      <c r="D124" s="16">
        <v>46092</v>
      </c>
      <c r="E124" s="16">
        <v>46093</v>
      </c>
      <c r="F124" s="14" t="s">
        <v>3166</v>
      </c>
      <c r="G124" s="14" t="s">
        <v>3141</v>
      </c>
      <c r="H124" s="14" t="s">
        <v>3140</v>
      </c>
      <c r="I124" s="15">
        <v>238</v>
      </c>
      <c r="J124" s="77">
        <v>1</v>
      </c>
      <c r="K124" s="92"/>
    </row>
    <row r="125" spans="1:11" ht="20" x14ac:dyDescent="0.25">
      <c r="A125" s="14" t="s">
        <v>3026</v>
      </c>
      <c r="B125" s="14" t="s">
        <v>3028</v>
      </c>
      <c r="C125" s="14" t="s">
        <v>3088</v>
      </c>
      <c r="D125" s="16">
        <v>46101</v>
      </c>
      <c r="E125" s="16">
        <v>46094</v>
      </c>
      <c r="F125" s="14" t="s">
        <v>3090</v>
      </c>
      <c r="G125" s="14"/>
      <c r="H125" s="14" t="s">
        <v>3089</v>
      </c>
      <c r="I125" s="15">
        <v>358.15</v>
      </c>
      <c r="J125" s="77">
        <v>5</v>
      </c>
      <c r="K125" s="92"/>
    </row>
    <row r="126" spans="1:11" ht="30" x14ac:dyDescent="0.25">
      <c r="A126" s="14" t="s">
        <v>3026</v>
      </c>
      <c r="B126" s="14" t="s">
        <v>3028</v>
      </c>
      <c r="C126" s="14"/>
      <c r="D126" s="16">
        <v>46098</v>
      </c>
      <c r="E126" s="16"/>
      <c r="F126" s="14" t="s">
        <v>3065</v>
      </c>
      <c r="G126" s="14" t="s">
        <v>491</v>
      </c>
      <c r="H126" s="14" t="s">
        <v>3064</v>
      </c>
      <c r="I126" s="15">
        <v>1500</v>
      </c>
      <c r="J126" s="77">
        <v>2</v>
      </c>
      <c r="K126" s="92"/>
    </row>
    <row r="127" spans="1:11" ht="30" x14ac:dyDescent="0.25">
      <c r="A127" s="14" t="s">
        <v>3026</v>
      </c>
      <c r="B127" s="14" t="s">
        <v>3028</v>
      </c>
      <c r="C127" s="14"/>
      <c r="D127" s="16">
        <v>46098</v>
      </c>
      <c r="E127" s="16"/>
      <c r="F127" s="14" t="s">
        <v>3066</v>
      </c>
      <c r="G127" s="14" t="s">
        <v>491</v>
      </c>
      <c r="H127" s="14" t="s">
        <v>3064</v>
      </c>
      <c r="I127" s="15">
        <v>1500</v>
      </c>
      <c r="J127" s="77">
        <v>2</v>
      </c>
      <c r="K127" s="92"/>
    </row>
    <row r="128" spans="1:11" ht="30" x14ac:dyDescent="0.25">
      <c r="A128" s="14" t="s">
        <v>3026</v>
      </c>
      <c r="B128" s="14" t="s">
        <v>3028</v>
      </c>
      <c r="C128" s="14" t="s">
        <v>3085</v>
      </c>
      <c r="D128" s="16">
        <v>46100</v>
      </c>
      <c r="E128" s="16"/>
      <c r="F128" s="14" t="s">
        <v>3115</v>
      </c>
      <c r="G128" s="14" t="s">
        <v>3061</v>
      </c>
      <c r="H128" s="14" t="s">
        <v>3062</v>
      </c>
      <c r="I128" s="15">
        <v>240</v>
      </c>
      <c r="J128" s="77">
        <v>1</v>
      </c>
      <c r="K128" s="92"/>
    </row>
    <row r="129" spans="1:11" ht="30" x14ac:dyDescent="0.25">
      <c r="A129" s="14" t="s">
        <v>3026</v>
      </c>
      <c r="B129" s="14" t="s">
        <v>3028</v>
      </c>
      <c r="C129" s="14"/>
      <c r="D129" s="16" t="s">
        <v>3156</v>
      </c>
      <c r="E129" s="16">
        <v>46105</v>
      </c>
      <c r="F129" s="14" t="s">
        <v>3167</v>
      </c>
      <c r="G129" s="14" t="s">
        <v>3068</v>
      </c>
      <c r="H129" s="14" t="s">
        <v>3067</v>
      </c>
      <c r="I129" s="15">
        <v>4883.5</v>
      </c>
      <c r="J129" s="77">
        <v>2</v>
      </c>
      <c r="K129" s="92"/>
    </row>
    <row r="130" spans="1:11" ht="40" x14ac:dyDescent="0.25">
      <c r="A130" s="14" t="s">
        <v>3026</v>
      </c>
      <c r="B130" s="14" t="s">
        <v>3028</v>
      </c>
      <c r="C130" s="14" t="s">
        <v>3094</v>
      </c>
      <c r="D130" s="16">
        <v>46105</v>
      </c>
      <c r="E130" s="16"/>
      <c r="F130" s="14" t="s">
        <v>3091</v>
      </c>
      <c r="G130" s="14" t="s">
        <v>3092</v>
      </c>
      <c r="H130" s="14" t="s">
        <v>3093</v>
      </c>
      <c r="I130" s="15">
        <v>1159.99</v>
      </c>
      <c r="J130" s="77">
        <v>5</v>
      </c>
      <c r="K130" s="92"/>
    </row>
    <row r="131" spans="1:11" ht="20" x14ac:dyDescent="0.25">
      <c r="A131" s="14" t="s">
        <v>3026</v>
      </c>
      <c r="B131" s="14" t="s">
        <v>3028</v>
      </c>
      <c r="C131" s="14" t="s">
        <v>3101</v>
      </c>
      <c r="D131" s="16">
        <v>46108</v>
      </c>
      <c r="E131" s="16"/>
      <c r="F131" s="14" t="s">
        <v>3114</v>
      </c>
      <c r="G131" s="14" t="s">
        <v>3099</v>
      </c>
      <c r="H131" s="14" t="s">
        <v>3100</v>
      </c>
      <c r="I131" s="15">
        <v>317.39999999999998</v>
      </c>
      <c r="J131" s="77">
        <v>5</v>
      </c>
      <c r="K131" s="92"/>
    </row>
    <row r="132" spans="1:11" ht="20" x14ac:dyDescent="0.25">
      <c r="A132" s="14" t="s">
        <v>3026</v>
      </c>
      <c r="B132" s="14" t="s">
        <v>3028</v>
      </c>
      <c r="C132" s="14" t="s">
        <v>3098</v>
      </c>
      <c r="D132" s="16">
        <v>46108</v>
      </c>
      <c r="E132" s="16"/>
      <c r="F132" s="14" t="s">
        <v>3113</v>
      </c>
      <c r="G132" s="14" t="s">
        <v>3096</v>
      </c>
      <c r="H132" s="14" t="s">
        <v>3097</v>
      </c>
      <c r="I132" s="15">
        <v>35.979999999999997</v>
      </c>
      <c r="J132" s="77">
        <v>5</v>
      </c>
      <c r="K132" s="92"/>
    </row>
    <row r="133" spans="1:11" ht="30" x14ac:dyDescent="0.25">
      <c r="A133" s="14" t="s">
        <v>3026</v>
      </c>
      <c r="B133" s="14" t="s">
        <v>3028</v>
      </c>
      <c r="C133" s="14" t="s">
        <v>3095</v>
      </c>
      <c r="D133" s="16">
        <v>46108</v>
      </c>
      <c r="E133" s="16"/>
      <c r="F133" s="14" t="s">
        <v>3112</v>
      </c>
      <c r="G133" s="14" t="s">
        <v>3096</v>
      </c>
      <c r="H133" s="14" t="s">
        <v>3097</v>
      </c>
      <c r="I133" s="15">
        <v>369.63</v>
      </c>
      <c r="J133" s="77">
        <v>1</v>
      </c>
      <c r="K133" s="92"/>
    </row>
    <row r="134" spans="1:11" ht="20" x14ac:dyDescent="0.25">
      <c r="A134" s="14" t="s">
        <v>3026</v>
      </c>
      <c r="B134" s="14" t="s">
        <v>3028</v>
      </c>
      <c r="C134" s="14" t="s">
        <v>3146</v>
      </c>
      <c r="D134" s="16">
        <v>46112</v>
      </c>
      <c r="E134" s="16"/>
      <c r="F134" s="14" t="s">
        <v>3145</v>
      </c>
      <c r="G134" s="14" t="s">
        <v>3143</v>
      </c>
      <c r="H134" s="14" t="s">
        <v>3144</v>
      </c>
      <c r="I134" s="15">
        <v>126</v>
      </c>
      <c r="J134" s="77">
        <v>3</v>
      </c>
      <c r="K134" s="92"/>
    </row>
    <row r="135" spans="1:11" ht="30" x14ac:dyDescent="0.25">
      <c r="A135" s="14" t="s">
        <v>3026</v>
      </c>
      <c r="B135" s="14" t="s">
        <v>3028</v>
      </c>
      <c r="C135" s="14" t="s">
        <v>3104</v>
      </c>
      <c r="D135" s="16">
        <v>46111</v>
      </c>
      <c r="E135" s="16"/>
      <c r="F135" s="14" t="s">
        <v>3153</v>
      </c>
      <c r="G135" s="14" t="s">
        <v>3102</v>
      </c>
      <c r="H135" s="14" t="s">
        <v>3103</v>
      </c>
      <c r="I135" s="15">
        <v>448</v>
      </c>
      <c r="J135" s="77">
        <v>2</v>
      </c>
      <c r="K135" s="92"/>
    </row>
    <row r="136" spans="1:11" ht="40" x14ac:dyDescent="0.25">
      <c r="A136" s="14" t="s">
        <v>3026</v>
      </c>
      <c r="B136" s="14" t="s">
        <v>3028</v>
      </c>
      <c r="C136" s="14" t="s">
        <v>3110</v>
      </c>
      <c r="D136" s="16">
        <v>46088</v>
      </c>
      <c r="E136" s="16">
        <v>46111</v>
      </c>
      <c r="F136" s="14" t="s">
        <v>3106</v>
      </c>
      <c r="G136" s="14" t="s">
        <v>3109</v>
      </c>
      <c r="H136" s="14" t="s">
        <v>3108</v>
      </c>
      <c r="I136" s="15">
        <v>247.8</v>
      </c>
      <c r="J136" s="77">
        <v>5</v>
      </c>
      <c r="K136" s="92"/>
    </row>
    <row r="137" spans="1:11" ht="40" x14ac:dyDescent="0.25">
      <c r="A137" s="14" t="s">
        <v>3026</v>
      </c>
      <c r="B137" s="14" t="s">
        <v>3028</v>
      </c>
      <c r="C137" s="14" t="s">
        <v>3152</v>
      </c>
      <c r="D137" s="16">
        <v>46102</v>
      </c>
      <c r="E137" s="16">
        <v>46111</v>
      </c>
      <c r="F137" s="14" t="s">
        <v>3111</v>
      </c>
      <c r="G137" s="14" t="s">
        <v>3109</v>
      </c>
      <c r="H137" s="14" t="s">
        <v>3108</v>
      </c>
      <c r="I137" s="15">
        <v>324.39999999999998</v>
      </c>
      <c r="J137" s="77">
        <v>5</v>
      </c>
      <c r="K137" s="92"/>
    </row>
    <row r="138" spans="1:11" ht="30" x14ac:dyDescent="0.25">
      <c r="A138" s="14" t="s">
        <v>3026</v>
      </c>
      <c r="B138" s="14" t="s">
        <v>3028</v>
      </c>
      <c r="C138" s="14" t="s">
        <v>3138</v>
      </c>
      <c r="D138" s="16">
        <v>46111</v>
      </c>
      <c r="E138" s="16"/>
      <c r="F138" s="14" t="s">
        <v>3137</v>
      </c>
      <c r="G138" s="14" t="s">
        <v>3136</v>
      </c>
      <c r="H138" s="14" t="s">
        <v>3135</v>
      </c>
      <c r="I138" s="15">
        <v>880</v>
      </c>
      <c r="J138" s="77">
        <v>3</v>
      </c>
      <c r="K138" s="92"/>
    </row>
    <row r="139" spans="1:11" ht="50" x14ac:dyDescent="0.25">
      <c r="A139" s="14" t="s">
        <v>3026</v>
      </c>
      <c r="B139" s="14" t="s">
        <v>3028</v>
      </c>
      <c r="C139" s="14" t="s">
        <v>3117</v>
      </c>
      <c r="D139" s="16">
        <v>46111</v>
      </c>
      <c r="E139" s="16"/>
      <c r="F139" s="14" t="s">
        <v>3120</v>
      </c>
      <c r="G139" s="14" t="s">
        <v>3118</v>
      </c>
      <c r="H139" s="14" t="s">
        <v>3119</v>
      </c>
      <c r="I139" s="15">
        <v>138.4</v>
      </c>
      <c r="J139" s="77">
        <v>4</v>
      </c>
      <c r="K139" s="92"/>
    </row>
    <row r="140" spans="1:11" ht="20" x14ac:dyDescent="0.25">
      <c r="A140" s="14" t="s">
        <v>3026</v>
      </c>
      <c r="B140" s="14" t="s">
        <v>3028</v>
      </c>
      <c r="C140" s="14" t="s">
        <v>3150</v>
      </c>
      <c r="D140" s="16">
        <v>46112</v>
      </c>
      <c r="E140" s="16"/>
      <c r="F140" s="14" t="s">
        <v>3105</v>
      </c>
      <c r="G140" s="14" t="s">
        <v>3051</v>
      </c>
      <c r="H140" s="14" t="s">
        <v>3052</v>
      </c>
      <c r="I140" s="15">
        <v>85.85</v>
      </c>
      <c r="J140" s="77">
        <v>5</v>
      </c>
      <c r="K140" s="92"/>
    </row>
    <row r="141" spans="1:11" ht="30" x14ac:dyDescent="0.25">
      <c r="A141" s="14" t="s">
        <v>3026</v>
      </c>
      <c r="B141" s="14" t="s">
        <v>3161</v>
      </c>
      <c r="C141" s="14" t="s">
        <v>3149</v>
      </c>
      <c r="D141" s="16">
        <v>46090</v>
      </c>
      <c r="E141" s="16"/>
      <c r="F141" s="14" t="s">
        <v>3079</v>
      </c>
      <c r="G141" s="14" t="s">
        <v>3032</v>
      </c>
      <c r="H141" s="14" t="s">
        <v>3033</v>
      </c>
      <c r="I141" s="15">
        <v>55.5</v>
      </c>
      <c r="J141" s="77">
        <v>5</v>
      </c>
      <c r="K141" s="92"/>
    </row>
    <row r="142" spans="1:11" ht="20" x14ac:dyDescent="0.25">
      <c r="A142" s="14" t="s">
        <v>3026</v>
      </c>
      <c r="B142" s="14" t="s">
        <v>3162</v>
      </c>
      <c r="C142" s="14" t="s">
        <v>3148</v>
      </c>
      <c r="D142" s="16">
        <v>46090</v>
      </c>
      <c r="E142" s="16"/>
      <c r="F142" s="14" t="s">
        <v>3157</v>
      </c>
      <c r="G142" s="14"/>
      <c r="H142" s="14" t="s">
        <v>3154</v>
      </c>
      <c r="I142" s="15">
        <v>3196.41</v>
      </c>
      <c r="J142" s="77">
        <v>1</v>
      </c>
      <c r="K142" s="92"/>
    </row>
    <row r="143" spans="1:11" ht="20" x14ac:dyDescent="0.25">
      <c r="A143" s="14" t="s">
        <v>3026</v>
      </c>
      <c r="B143" s="14" t="s">
        <v>3029</v>
      </c>
      <c r="C143" s="14" t="s">
        <v>3151</v>
      </c>
      <c r="D143" s="16">
        <v>45766</v>
      </c>
      <c r="E143" s="16">
        <v>45764</v>
      </c>
      <c r="F143" s="14" t="s">
        <v>3134</v>
      </c>
      <c r="G143" s="14" t="s">
        <v>3132</v>
      </c>
      <c r="H143" s="14" t="s">
        <v>3133</v>
      </c>
      <c r="I143" s="15">
        <v>160</v>
      </c>
      <c r="J143" s="77">
        <v>1</v>
      </c>
      <c r="K143" s="92"/>
    </row>
    <row r="144" spans="1:11" ht="30" x14ac:dyDescent="0.25">
      <c r="A144" s="14" t="s">
        <v>3026</v>
      </c>
      <c r="B144" s="14" t="s">
        <v>3121</v>
      </c>
      <c r="C144" s="14"/>
      <c r="D144" s="16">
        <v>45869</v>
      </c>
      <c r="E144" s="16"/>
      <c r="F144" s="14" t="s">
        <v>3126</v>
      </c>
      <c r="G144" s="14" t="s">
        <v>3123</v>
      </c>
      <c r="H144" s="14" t="s">
        <v>3122</v>
      </c>
      <c r="I144" s="15">
        <v>6.9</v>
      </c>
      <c r="J144" s="77">
        <v>5</v>
      </c>
      <c r="K144" s="92"/>
    </row>
    <row r="145" spans="1:11" ht="30" x14ac:dyDescent="0.25">
      <c r="A145" s="14" t="s">
        <v>3026</v>
      </c>
      <c r="B145" s="14" t="s">
        <v>3124</v>
      </c>
      <c r="C145" s="14"/>
      <c r="D145" s="16">
        <v>45899</v>
      </c>
      <c r="E145" s="16"/>
      <c r="F145" s="14" t="s">
        <v>3125</v>
      </c>
      <c r="G145" s="14" t="s">
        <v>3123</v>
      </c>
      <c r="H145" s="14" t="s">
        <v>3122</v>
      </c>
      <c r="I145" s="15">
        <v>6.9</v>
      </c>
      <c r="J145" s="77">
        <v>5</v>
      </c>
      <c r="K145" s="92"/>
    </row>
    <row r="146" spans="1:11" ht="30" x14ac:dyDescent="0.25">
      <c r="A146" s="14" t="s">
        <v>3026</v>
      </c>
      <c r="B146" s="14" t="s">
        <v>3127</v>
      </c>
      <c r="C146" s="14"/>
      <c r="D146" s="16">
        <v>45930</v>
      </c>
      <c r="E146" s="16"/>
      <c r="F146" s="14" t="s">
        <v>3125</v>
      </c>
      <c r="G146" s="14" t="s">
        <v>3123</v>
      </c>
      <c r="H146" s="14" t="s">
        <v>3122</v>
      </c>
      <c r="I146" s="15">
        <v>6.9</v>
      </c>
      <c r="J146" s="77">
        <v>5</v>
      </c>
      <c r="K146" s="92"/>
    </row>
    <row r="147" spans="1:11" ht="30" x14ac:dyDescent="0.25">
      <c r="A147" s="14" t="s">
        <v>3026</v>
      </c>
      <c r="B147" s="14" t="s">
        <v>3128</v>
      </c>
      <c r="C147" s="14"/>
      <c r="D147" s="16">
        <v>45961</v>
      </c>
      <c r="E147" s="16"/>
      <c r="F147" s="14" t="s">
        <v>3125</v>
      </c>
      <c r="G147" s="14" t="s">
        <v>3123</v>
      </c>
      <c r="H147" s="14" t="s">
        <v>3122</v>
      </c>
      <c r="I147" s="15">
        <v>6.9</v>
      </c>
      <c r="J147" s="77">
        <v>5</v>
      </c>
      <c r="K147" s="92"/>
    </row>
    <row r="148" spans="1:11" ht="30" x14ac:dyDescent="0.25">
      <c r="A148" s="14" t="s">
        <v>3026</v>
      </c>
      <c r="B148" s="14" t="s">
        <v>3129</v>
      </c>
      <c r="C148" s="14"/>
      <c r="D148" s="16">
        <v>45991</v>
      </c>
      <c r="E148" s="16"/>
      <c r="F148" s="14" t="s">
        <v>3125</v>
      </c>
      <c r="G148" s="14" t="s">
        <v>3123</v>
      </c>
      <c r="H148" s="14" t="s">
        <v>3122</v>
      </c>
      <c r="I148" s="15">
        <v>6.9</v>
      </c>
      <c r="J148" s="77">
        <v>5</v>
      </c>
      <c r="K148" s="92"/>
    </row>
    <row r="149" spans="1:11" ht="30" x14ac:dyDescent="0.25">
      <c r="A149" s="14" t="s">
        <v>3026</v>
      </c>
      <c r="B149" s="14" t="s">
        <v>3130</v>
      </c>
      <c r="C149" s="14"/>
      <c r="D149" s="16">
        <v>46022</v>
      </c>
      <c r="E149" s="16"/>
      <c r="F149" s="14" t="s">
        <v>3125</v>
      </c>
      <c r="G149" s="14" t="s">
        <v>3123</v>
      </c>
      <c r="H149" s="14" t="s">
        <v>3122</v>
      </c>
      <c r="I149" s="15">
        <v>6.9</v>
      </c>
      <c r="J149" s="77">
        <v>5</v>
      </c>
      <c r="K149" s="92"/>
    </row>
    <row r="150" spans="1:11" ht="30" x14ac:dyDescent="0.25">
      <c r="A150" s="14" t="s">
        <v>3026</v>
      </c>
      <c r="B150" s="14" t="s">
        <v>3131</v>
      </c>
      <c r="C150" s="14"/>
      <c r="D150" s="16">
        <v>46053</v>
      </c>
      <c r="E150" s="16"/>
      <c r="F150" s="14" t="s">
        <v>3125</v>
      </c>
      <c r="G150" s="14" t="s">
        <v>3123</v>
      </c>
      <c r="H150" s="14" t="s">
        <v>3122</v>
      </c>
      <c r="I150" s="15">
        <v>6.9</v>
      </c>
      <c r="J150" s="77">
        <v>5</v>
      </c>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10" fitToWidth="0"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453125" style="179" bestFit="1" customWidth="1"/>
    <col min="2" max="2" width="46.1796875" style="180" bestFit="1" customWidth="1"/>
    <col min="3" max="3" width="15.453125" style="180" bestFit="1" customWidth="1"/>
    <col min="4" max="4" width="20.453125" style="180" customWidth="1"/>
    <col min="5" max="5" width="21" style="180" bestFit="1" customWidth="1"/>
    <col min="6" max="6" width="6.1796875" style="180" bestFit="1" customWidth="1"/>
    <col min="7" max="7" width="22.81640625" style="180" customWidth="1"/>
    <col min="8" max="8" width="23.45312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453125" style="180" bestFit="1" customWidth="1"/>
    <col min="258" max="258" width="46.1796875" style="180" bestFit="1" customWidth="1"/>
    <col min="259" max="259" width="15.453125" style="180" bestFit="1" customWidth="1"/>
    <col min="260" max="260" width="20.453125" style="180" customWidth="1"/>
    <col min="261" max="261" width="21" style="180" bestFit="1" customWidth="1"/>
    <col min="262" max="262" width="6.1796875" style="180" bestFit="1" customWidth="1"/>
    <col min="263" max="263" width="22.81640625" style="180" customWidth="1"/>
    <col min="264" max="264" width="23.45312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453125" style="180" bestFit="1" customWidth="1"/>
    <col min="514" max="514" width="46.1796875" style="180" bestFit="1" customWidth="1"/>
    <col min="515" max="515" width="15.453125" style="180" bestFit="1" customWidth="1"/>
    <col min="516" max="516" width="20.453125" style="180" customWidth="1"/>
    <col min="517" max="517" width="21" style="180" bestFit="1" customWidth="1"/>
    <col min="518" max="518" width="6.1796875" style="180" bestFit="1" customWidth="1"/>
    <col min="519" max="519" width="22.81640625" style="180" customWidth="1"/>
    <col min="520" max="520" width="23.45312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453125" style="180" bestFit="1" customWidth="1"/>
    <col min="770" max="770" width="46.1796875" style="180" bestFit="1" customWidth="1"/>
    <col min="771" max="771" width="15.453125" style="180" bestFit="1" customWidth="1"/>
    <col min="772" max="772" width="20.453125" style="180" customWidth="1"/>
    <col min="773" max="773" width="21" style="180" bestFit="1" customWidth="1"/>
    <col min="774" max="774" width="6.1796875" style="180" bestFit="1" customWidth="1"/>
    <col min="775" max="775" width="22.81640625" style="180" customWidth="1"/>
    <col min="776" max="776" width="23.45312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453125" style="180" bestFit="1" customWidth="1"/>
    <col min="1026" max="1026" width="46.1796875" style="180" bestFit="1" customWidth="1"/>
    <col min="1027" max="1027" width="15.453125" style="180" bestFit="1" customWidth="1"/>
    <col min="1028" max="1028" width="20.453125" style="180" customWidth="1"/>
    <col min="1029" max="1029" width="21" style="180" bestFit="1" customWidth="1"/>
    <col min="1030" max="1030" width="6.1796875" style="180" bestFit="1" customWidth="1"/>
    <col min="1031" max="1031" width="22.81640625" style="180" customWidth="1"/>
    <col min="1032" max="1032" width="23.45312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453125" style="180" bestFit="1" customWidth="1"/>
    <col min="1282" max="1282" width="46.1796875" style="180" bestFit="1" customWidth="1"/>
    <col min="1283" max="1283" width="15.453125" style="180" bestFit="1" customWidth="1"/>
    <col min="1284" max="1284" width="20.453125" style="180" customWidth="1"/>
    <col min="1285" max="1285" width="21" style="180" bestFit="1" customWidth="1"/>
    <col min="1286" max="1286" width="6.1796875" style="180" bestFit="1" customWidth="1"/>
    <col min="1287" max="1287" width="22.81640625" style="180" customWidth="1"/>
    <col min="1288" max="1288" width="23.45312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453125" style="180" bestFit="1" customWidth="1"/>
    <col min="1538" max="1538" width="46.1796875" style="180" bestFit="1" customWidth="1"/>
    <col min="1539" max="1539" width="15.453125" style="180" bestFit="1" customWidth="1"/>
    <col min="1540" max="1540" width="20.453125" style="180" customWidth="1"/>
    <col min="1541" max="1541" width="21" style="180" bestFit="1" customWidth="1"/>
    <col min="1542" max="1542" width="6.1796875" style="180" bestFit="1" customWidth="1"/>
    <col min="1543" max="1543" width="22.81640625" style="180" customWidth="1"/>
    <col min="1544" max="1544" width="23.45312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453125" style="180" bestFit="1" customWidth="1"/>
    <col min="1794" max="1794" width="46.1796875" style="180" bestFit="1" customWidth="1"/>
    <col min="1795" max="1795" width="15.453125" style="180" bestFit="1" customWidth="1"/>
    <col min="1796" max="1796" width="20.453125" style="180" customWidth="1"/>
    <col min="1797" max="1797" width="21" style="180" bestFit="1" customWidth="1"/>
    <col min="1798" max="1798" width="6.1796875" style="180" bestFit="1" customWidth="1"/>
    <col min="1799" max="1799" width="22.81640625" style="180" customWidth="1"/>
    <col min="1800" max="1800" width="23.45312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453125" style="180" bestFit="1" customWidth="1"/>
    <col min="2050" max="2050" width="46.1796875" style="180" bestFit="1" customWidth="1"/>
    <col min="2051" max="2051" width="15.453125" style="180" bestFit="1" customWidth="1"/>
    <col min="2052" max="2052" width="20.453125" style="180" customWidth="1"/>
    <col min="2053" max="2053" width="21" style="180" bestFit="1" customWidth="1"/>
    <col min="2054" max="2054" width="6.1796875" style="180" bestFit="1" customWidth="1"/>
    <col min="2055" max="2055" width="22.81640625" style="180" customWidth="1"/>
    <col min="2056" max="2056" width="23.45312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453125" style="180" bestFit="1" customWidth="1"/>
    <col min="2306" max="2306" width="46.1796875" style="180" bestFit="1" customWidth="1"/>
    <col min="2307" max="2307" width="15.453125" style="180" bestFit="1" customWidth="1"/>
    <col min="2308" max="2308" width="20.453125" style="180" customWidth="1"/>
    <col min="2309" max="2309" width="21" style="180" bestFit="1" customWidth="1"/>
    <col min="2310" max="2310" width="6.1796875" style="180" bestFit="1" customWidth="1"/>
    <col min="2311" max="2311" width="22.81640625" style="180" customWidth="1"/>
    <col min="2312" max="2312" width="23.45312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453125" style="180" bestFit="1" customWidth="1"/>
    <col min="2562" max="2562" width="46.1796875" style="180" bestFit="1" customWidth="1"/>
    <col min="2563" max="2563" width="15.453125" style="180" bestFit="1" customWidth="1"/>
    <col min="2564" max="2564" width="20.453125" style="180" customWidth="1"/>
    <col min="2565" max="2565" width="21" style="180" bestFit="1" customWidth="1"/>
    <col min="2566" max="2566" width="6.1796875" style="180" bestFit="1" customWidth="1"/>
    <col min="2567" max="2567" width="22.81640625" style="180" customWidth="1"/>
    <col min="2568" max="2568" width="23.45312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453125" style="180" bestFit="1" customWidth="1"/>
    <col min="2818" max="2818" width="46.1796875" style="180" bestFit="1" customWidth="1"/>
    <col min="2819" max="2819" width="15.453125" style="180" bestFit="1" customWidth="1"/>
    <col min="2820" max="2820" width="20.453125" style="180" customWidth="1"/>
    <col min="2821" max="2821" width="21" style="180" bestFit="1" customWidth="1"/>
    <col min="2822" max="2822" width="6.1796875" style="180" bestFit="1" customWidth="1"/>
    <col min="2823" max="2823" width="22.81640625" style="180" customWidth="1"/>
    <col min="2824" max="2824" width="23.45312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453125" style="180" bestFit="1" customWidth="1"/>
    <col min="3074" max="3074" width="46.1796875" style="180" bestFit="1" customWidth="1"/>
    <col min="3075" max="3075" width="15.453125" style="180" bestFit="1" customWidth="1"/>
    <col min="3076" max="3076" width="20.453125" style="180" customWidth="1"/>
    <col min="3077" max="3077" width="21" style="180" bestFit="1" customWidth="1"/>
    <col min="3078" max="3078" width="6.1796875" style="180" bestFit="1" customWidth="1"/>
    <col min="3079" max="3079" width="22.81640625" style="180" customWidth="1"/>
    <col min="3080" max="3080" width="23.45312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453125" style="180" bestFit="1" customWidth="1"/>
    <col min="3330" max="3330" width="46.1796875" style="180" bestFit="1" customWidth="1"/>
    <col min="3331" max="3331" width="15.453125" style="180" bestFit="1" customWidth="1"/>
    <col min="3332" max="3332" width="20.453125" style="180" customWidth="1"/>
    <col min="3333" max="3333" width="21" style="180" bestFit="1" customWidth="1"/>
    <col min="3334" max="3334" width="6.1796875" style="180" bestFit="1" customWidth="1"/>
    <col min="3335" max="3335" width="22.81640625" style="180" customWidth="1"/>
    <col min="3336" max="3336" width="23.45312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453125" style="180" bestFit="1" customWidth="1"/>
    <col min="3586" max="3586" width="46.1796875" style="180" bestFit="1" customWidth="1"/>
    <col min="3587" max="3587" width="15.453125" style="180" bestFit="1" customWidth="1"/>
    <col min="3588" max="3588" width="20.453125" style="180" customWidth="1"/>
    <col min="3589" max="3589" width="21" style="180" bestFit="1" customWidth="1"/>
    <col min="3590" max="3590" width="6.1796875" style="180" bestFit="1" customWidth="1"/>
    <col min="3591" max="3591" width="22.81640625" style="180" customWidth="1"/>
    <col min="3592" max="3592" width="23.45312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453125" style="180" bestFit="1" customWidth="1"/>
    <col min="3842" max="3842" width="46.1796875" style="180" bestFit="1" customWidth="1"/>
    <col min="3843" max="3843" width="15.453125" style="180" bestFit="1" customWidth="1"/>
    <col min="3844" max="3844" width="20.453125" style="180" customWidth="1"/>
    <col min="3845" max="3845" width="21" style="180" bestFit="1" customWidth="1"/>
    <col min="3846" max="3846" width="6.1796875" style="180" bestFit="1" customWidth="1"/>
    <col min="3847" max="3847" width="22.81640625" style="180" customWidth="1"/>
    <col min="3848" max="3848" width="23.45312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453125" style="180" bestFit="1" customWidth="1"/>
    <col min="4098" max="4098" width="46.1796875" style="180" bestFit="1" customWidth="1"/>
    <col min="4099" max="4099" width="15.453125" style="180" bestFit="1" customWidth="1"/>
    <col min="4100" max="4100" width="20.453125" style="180" customWidth="1"/>
    <col min="4101" max="4101" width="21" style="180" bestFit="1" customWidth="1"/>
    <col min="4102" max="4102" width="6.1796875" style="180" bestFit="1" customWidth="1"/>
    <col min="4103" max="4103" width="22.81640625" style="180" customWidth="1"/>
    <col min="4104" max="4104" width="23.45312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453125" style="180" bestFit="1" customWidth="1"/>
    <col min="4354" max="4354" width="46.1796875" style="180" bestFit="1" customWidth="1"/>
    <col min="4355" max="4355" width="15.453125" style="180" bestFit="1" customWidth="1"/>
    <col min="4356" max="4356" width="20.453125" style="180" customWidth="1"/>
    <col min="4357" max="4357" width="21" style="180" bestFit="1" customWidth="1"/>
    <col min="4358" max="4358" width="6.1796875" style="180" bestFit="1" customWidth="1"/>
    <col min="4359" max="4359" width="22.81640625" style="180" customWidth="1"/>
    <col min="4360" max="4360" width="23.45312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453125" style="180" bestFit="1" customWidth="1"/>
    <col min="4610" max="4610" width="46.1796875" style="180" bestFit="1" customWidth="1"/>
    <col min="4611" max="4611" width="15.453125" style="180" bestFit="1" customWidth="1"/>
    <col min="4612" max="4612" width="20.453125" style="180" customWidth="1"/>
    <col min="4613" max="4613" width="21" style="180" bestFit="1" customWidth="1"/>
    <col min="4614" max="4614" width="6.1796875" style="180" bestFit="1" customWidth="1"/>
    <col min="4615" max="4615" width="22.81640625" style="180" customWidth="1"/>
    <col min="4616" max="4616" width="23.45312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453125" style="180" bestFit="1" customWidth="1"/>
    <col min="4866" max="4866" width="46.1796875" style="180" bestFit="1" customWidth="1"/>
    <col min="4867" max="4867" width="15.453125" style="180" bestFit="1" customWidth="1"/>
    <col min="4868" max="4868" width="20.453125" style="180" customWidth="1"/>
    <col min="4869" max="4869" width="21" style="180" bestFit="1" customWidth="1"/>
    <col min="4870" max="4870" width="6.1796875" style="180" bestFit="1" customWidth="1"/>
    <col min="4871" max="4871" width="22.81640625" style="180" customWidth="1"/>
    <col min="4872" max="4872" width="23.45312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453125" style="180" bestFit="1" customWidth="1"/>
    <col min="5122" max="5122" width="46.1796875" style="180" bestFit="1" customWidth="1"/>
    <col min="5123" max="5123" width="15.453125" style="180" bestFit="1" customWidth="1"/>
    <col min="5124" max="5124" width="20.453125" style="180" customWidth="1"/>
    <col min="5125" max="5125" width="21" style="180" bestFit="1" customWidth="1"/>
    <col min="5126" max="5126" width="6.1796875" style="180" bestFit="1" customWidth="1"/>
    <col min="5127" max="5127" width="22.81640625" style="180" customWidth="1"/>
    <col min="5128" max="5128" width="23.45312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453125" style="180" bestFit="1" customWidth="1"/>
    <col min="5378" max="5378" width="46.1796875" style="180" bestFit="1" customWidth="1"/>
    <col min="5379" max="5379" width="15.453125" style="180" bestFit="1" customWidth="1"/>
    <col min="5380" max="5380" width="20.453125" style="180" customWidth="1"/>
    <col min="5381" max="5381" width="21" style="180" bestFit="1" customWidth="1"/>
    <col min="5382" max="5382" width="6.1796875" style="180" bestFit="1" customWidth="1"/>
    <col min="5383" max="5383" width="22.81640625" style="180" customWidth="1"/>
    <col min="5384" max="5384" width="23.45312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453125" style="180" bestFit="1" customWidth="1"/>
    <col min="5634" max="5634" width="46.1796875" style="180" bestFit="1" customWidth="1"/>
    <col min="5635" max="5635" width="15.453125" style="180" bestFit="1" customWidth="1"/>
    <col min="5636" max="5636" width="20.453125" style="180" customWidth="1"/>
    <col min="5637" max="5637" width="21" style="180" bestFit="1" customWidth="1"/>
    <col min="5638" max="5638" width="6.1796875" style="180" bestFit="1" customWidth="1"/>
    <col min="5639" max="5639" width="22.81640625" style="180" customWidth="1"/>
    <col min="5640" max="5640" width="23.45312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453125" style="180" bestFit="1" customWidth="1"/>
    <col min="5890" max="5890" width="46.1796875" style="180" bestFit="1" customWidth="1"/>
    <col min="5891" max="5891" width="15.453125" style="180" bestFit="1" customWidth="1"/>
    <col min="5892" max="5892" width="20.453125" style="180" customWidth="1"/>
    <col min="5893" max="5893" width="21" style="180" bestFit="1" customWidth="1"/>
    <col min="5894" max="5894" width="6.1796875" style="180" bestFit="1" customWidth="1"/>
    <col min="5895" max="5895" width="22.81640625" style="180" customWidth="1"/>
    <col min="5896" max="5896" width="23.45312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453125" style="180" bestFit="1" customWidth="1"/>
    <col min="6146" max="6146" width="46.1796875" style="180" bestFit="1" customWidth="1"/>
    <col min="6147" max="6147" width="15.453125" style="180" bestFit="1" customWidth="1"/>
    <col min="6148" max="6148" width="20.453125" style="180" customWidth="1"/>
    <col min="6149" max="6149" width="21" style="180" bestFit="1" customWidth="1"/>
    <col min="6150" max="6150" width="6.1796875" style="180" bestFit="1" customWidth="1"/>
    <col min="6151" max="6151" width="22.81640625" style="180" customWidth="1"/>
    <col min="6152" max="6152" width="23.45312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453125" style="180" bestFit="1" customWidth="1"/>
    <col min="6402" max="6402" width="46.1796875" style="180" bestFit="1" customWidth="1"/>
    <col min="6403" max="6403" width="15.453125" style="180" bestFit="1" customWidth="1"/>
    <col min="6404" max="6404" width="20.453125" style="180" customWidth="1"/>
    <col min="6405" max="6405" width="21" style="180" bestFit="1" customWidth="1"/>
    <col min="6406" max="6406" width="6.1796875" style="180" bestFit="1" customWidth="1"/>
    <col min="6407" max="6407" width="22.81640625" style="180" customWidth="1"/>
    <col min="6408" max="6408" width="23.45312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453125" style="180" bestFit="1" customWidth="1"/>
    <col min="6658" max="6658" width="46.1796875" style="180" bestFit="1" customWidth="1"/>
    <col min="6659" max="6659" width="15.453125" style="180" bestFit="1" customWidth="1"/>
    <col min="6660" max="6660" width="20.453125" style="180" customWidth="1"/>
    <col min="6661" max="6661" width="21" style="180" bestFit="1" customWidth="1"/>
    <col min="6662" max="6662" width="6.1796875" style="180" bestFit="1" customWidth="1"/>
    <col min="6663" max="6663" width="22.81640625" style="180" customWidth="1"/>
    <col min="6664" max="6664" width="23.45312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453125" style="180" bestFit="1" customWidth="1"/>
    <col min="6914" max="6914" width="46.1796875" style="180" bestFit="1" customWidth="1"/>
    <col min="6915" max="6915" width="15.453125" style="180" bestFit="1" customWidth="1"/>
    <col min="6916" max="6916" width="20.453125" style="180" customWidth="1"/>
    <col min="6917" max="6917" width="21" style="180" bestFit="1" customWidth="1"/>
    <col min="6918" max="6918" width="6.1796875" style="180" bestFit="1" customWidth="1"/>
    <col min="6919" max="6919" width="22.81640625" style="180" customWidth="1"/>
    <col min="6920" max="6920" width="23.45312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453125" style="180" bestFit="1" customWidth="1"/>
    <col min="7170" max="7170" width="46.1796875" style="180" bestFit="1" customWidth="1"/>
    <col min="7171" max="7171" width="15.453125" style="180" bestFit="1" customWidth="1"/>
    <col min="7172" max="7172" width="20.453125" style="180" customWidth="1"/>
    <col min="7173" max="7173" width="21" style="180" bestFit="1" customWidth="1"/>
    <col min="7174" max="7174" width="6.1796875" style="180" bestFit="1" customWidth="1"/>
    <col min="7175" max="7175" width="22.81640625" style="180" customWidth="1"/>
    <col min="7176" max="7176" width="23.45312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453125" style="180" bestFit="1" customWidth="1"/>
    <col min="7426" max="7426" width="46.1796875" style="180" bestFit="1" customWidth="1"/>
    <col min="7427" max="7427" width="15.453125" style="180" bestFit="1" customWidth="1"/>
    <col min="7428" max="7428" width="20.453125" style="180" customWidth="1"/>
    <col min="7429" max="7429" width="21" style="180" bestFit="1" customWidth="1"/>
    <col min="7430" max="7430" width="6.1796875" style="180" bestFit="1" customWidth="1"/>
    <col min="7431" max="7431" width="22.81640625" style="180" customWidth="1"/>
    <col min="7432" max="7432" width="23.45312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453125" style="180" bestFit="1" customWidth="1"/>
    <col min="7682" max="7682" width="46.1796875" style="180" bestFit="1" customWidth="1"/>
    <col min="7683" max="7683" width="15.453125" style="180" bestFit="1" customWidth="1"/>
    <col min="7684" max="7684" width="20.453125" style="180" customWidth="1"/>
    <col min="7685" max="7685" width="21" style="180" bestFit="1" customWidth="1"/>
    <col min="7686" max="7686" width="6.1796875" style="180" bestFit="1" customWidth="1"/>
    <col min="7687" max="7687" width="22.81640625" style="180" customWidth="1"/>
    <col min="7688" max="7688" width="23.45312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453125" style="180" bestFit="1" customWidth="1"/>
    <col min="7938" max="7938" width="46.1796875" style="180" bestFit="1" customWidth="1"/>
    <col min="7939" max="7939" width="15.453125" style="180" bestFit="1" customWidth="1"/>
    <col min="7940" max="7940" width="20.453125" style="180" customWidth="1"/>
    <col min="7941" max="7941" width="21" style="180" bestFit="1" customWidth="1"/>
    <col min="7942" max="7942" width="6.1796875" style="180" bestFit="1" customWidth="1"/>
    <col min="7943" max="7943" width="22.81640625" style="180" customWidth="1"/>
    <col min="7944" max="7944" width="23.45312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453125" style="180" bestFit="1" customWidth="1"/>
    <col min="8194" max="8194" width="46.1796875" style="180" bestFit="1" customWidth="1"/>
    <col min="8195" max="8195" width="15.453125" style="180" bestFit="1" customWidth="1"/>
    <col min="8196" max="8196" width="20.453125" style="180" customWidth="1"/>
    <col min="8197" max="8197" width="21" style="180" bestFit="1" customWidth="1"/>
    <col min="8198" max="8198" width="6.1796875" style="180" bestFit="1" customWidth="1"/>
    <col min="8199" max="8199" width="22.81640625" style="180" customWidth="1"/>
    <col min="8200" max="8200" width="23.45312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453125" style="180" bestFit="1" customWidth="1"/>
    <col min="8450" max="8450" width="46.1796875" style="180" bestFit="1" customWidth="1"/>
    <col min="8451" max="8451" width="15.453125" style="180" bestFit="1" customWidth="1"/>
    <col min="8452" max="8452" width="20.453125" style="180" customWidth="1"/>
    <col min="8453" max="8453" width="21" style="180" bestFit="1" customWidth="1"/>
    <col min="8454" max="8454" width="6.1796875" style="180" bestFit="1" customWidth="1"/>
    <col min="8455" max="8455" width="22.81640625" style="180" customWidth="1"/>
    <col min="8456" max="8456" width="23.45312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453125" style="180" bestFit="1" customWidth="1"/>
    <col min="8706" max="8706" width="46.1796875" style="180" bestFit="1" customWidth="1"/>
    <col min="8707" max="8707" width="15.453125" style="180" bestFit="1" customWidth="1"/>
    <col min="8708" max="8708" width="20.453125" style="180" customWidth="1"/>
    <col min="8709" max="8709" width="21" style="180" bestFit="1" customWidth="1"/>
    <col min="8710" max="8710" width="6.1796875" style="180" bestFit="1" customWidth="1"/>
    <col min="8711" max="8711" width="22.81640625" style="180" customWidth="1"/>
    <col min="8712" max="8712" width="23.45312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453125" style="180" bestFit="1" customWidth="1"/>
    <col min="8962" max="8962" width="46.1796875" style="180" bestFit="1" customWidth="1"/>
    <col min="8963" max="8963" width="15.453125" style="180" bestFit="1" customWidth="1"/>
    <col min="8964" max="8964" width="20.453125" style="180" customWidth="1"/>
    <col min="8965" max="8965" width="21" style="180" bestFit="1" customWidth="1"/>
    <col min="8966" max="8966" width="6.1796875" style="180" bestFit="1" customWidth="1"/>
    <col min="8967" max="8967" width="22.81640625" style="180" customWidth="1"/>
    <col min="8968" max="8968" width="23.45312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453125" style="180" bestFit="1" customWidth="1"/>
    <col min="9218" max="9218" width="46.1796875" style="180" bestFit="1" customWidth="1"/>
    <col min="9219" max="9219" width="15.453125" style="180" bestFit="1" customWidth="1"/>
    <col min="9220" max="9220" width="20.453125" style="180" customWidth="1"/>
    <col min="9221" max="9221" width="21" style="180" bestFit="1" customWidth="1"/>
    <col min="9222" max="9222" width="6.1796875" style="180" bestFit="1" customWidth="1"/>
    <col min="9223" max="9223" width="22.81640625" style="180" customWidth="1"/>
    <col min="9224" max="9224" width="23.45312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453125" style="180" bestFit="1" customWidth="1"/>
    <col min="9474" max="9474" width="46.1796875" style="180" bestFit="1" customWidth="1"/>
    <col min="9475" max="9475" width="15.453125" style="180" bestFit="1" customWidth="1"/>
    <col min="9476" max="9476" width="20.453125" style="180" customWidth="1"/>
    <col min="9477" max="9477" width="21" style="180" bestFit="1" customWidth="1"/>
    <col min="9478" max="9478" width="6.1796875" style="180" bestFit="1" customWidth="1"/>
    <col min="9479" max="9479" width="22.81640625" style="180" customWidth="1"/>
    <col min="9480" max="9480" width="23.45312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453125" style="180" bestFit="1" customWidth="1"/>
    <col min="9730" max="9730" width="46.1796875" style="180" bestFit="1" customWidth="1"/>
    <col min="9731" max="9731" width="15.453125" style="180" bestFit="1" customWidth="1"/>
    <col min="9732" max="9732" width="20.453125" style="180" customWidth="1"/>
    <col min="9733" max="9733" width="21" style="180" bestFit="1" customWidth="1"/>
    <col min="9734" max="9734" width="6.1796875" style="180" bestFit="1" customWidth="1"/>
    <col min="9735" max="9735" width="22.81640625" style="180" customWidth="1"/>
    <col min="9736" max="9736" width="23.45312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453125" style="180" bestFit="1" customWidth="1"/>
    <col min="9986" max="9986" width="46.1796875" style="180" bestFit="1" customWidth="1"/>
    <col min="9987" max="9987" width="15.453125" style="180" bestFit="1" customWidth="1"/>
    <col min="9988" max="9988" width="20.453125" style="180" customWidth="1"/>
    <col min="9989" max="9989" width="21" style="180" bestFit="1" customWidth="1"/>
    <col min="9990" max="9990" width="6.1796875" style="180" bestFit="1" customWidth="1"/>
    <col min="9991" max="9991" width="22.81640625" style="180" customWidth="1"/>
    <col min="9992" max="9992" width="23.45312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453125" style="180" bestFit="1" customWidth="1"/>
    <col min="10242" max="10242" width="46.1796875" style="180" bestFit="1" customWidth="1"/>
    <col min="10243" max="10243" width="15.453125" style="180" bestFit="1" customWidth="1"/>
    <col min="10244" max="10244" width="20.453125" style="180" customWidth="1"/>
    <col min="10245" max="10245" width="21" style="180" bestFit="1" customWidth="1"/>
    <col min="10246" max="10246" width="6.1796875" style="180" bestFit="1" customWidth="1"/>
    <col min="10247" max="10247" width="22.81640625" style="180" customWidth="1"/>
    <col min="10248" max="10248" width="23.45312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453125" style="180" bestFit="1" customWidth="1"/>
    <col min="10498" max="10498" width="46.1796875" style="180" bestFit="1" customWidth="1"/>
    <col min="10499" max="10499" width="15.453125" style="180" bestFit="1" customWidth="1"/>
    <col min="10500" max="10500" width="20.453125" style="180" customWidth="1"/>
    <col min="10501" max="10501" width="21" style="180" bestFit="1" customWidth="1"/>
    <col min="10502" max="10502" width="6.1796875" style="180" bestFit="1" customWidth="1"/>
    <col min="10503" max="10503" width="22.81640625" style="180" customWidth="1"/>
    <col min="10504" max="10504" width="23.45312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453125" style="180" bestFit="1" customWidth="1"/>
    <col min="10754" max="10754" width="46.1796875" style="180" bestFit="1" customWidth="1"/>
    <col min="10755" max="10755" width="15.453125" style="180" bestFit="1" customWidth="1"/>
    <col min="10756" max="10756" width="20.453125" style="180" customWidth="1"/>
    <col min="10757" max="10757" width="21" style="180" bestFit="1" customWidth="1"/>
    <col min="10758" max="10758" width="6.1796875" style="180" bestFit="1" customWidth="1"/>
    <col min="10759" max="10759" width="22.81640625" style="180" customWidth="1"/>
    <col min="10760" max="10760" width="23.45312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453125" style="180" bestFit="1" customWidth="1"/>
    <col min="11010" max="11010" width="46.1796875" style="180" bestFit="1" customWidth="1"/>
    <col min="11011" max="11011" width="15.453125" style="180" bestFit="1" customWidth="1"/>
    <col min="11012" max="11012" width="20.453125" style="180" customWidth="1"/>
    <col min="11013" max="11013" width="21" style="180" bestFit="1" customWidth="1"/>
    <col min="11014" max="11014" width="6.1796875" style="180" bestFit="1" customWidth="1"/>
    <col min="11015" max="11015" width="22.81640625" style="180" customWidth="1"/>
    <col min="11016" max="11016" width="23.45312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453125" style="180" bestFit="1" customWidth="1"/>
    <col min="11266" max="11266" width="46.1796875" style="180" bestFit="1" customWidth="1"/>
    <col min="11267" max="11267" width="15.453125" style="180" bestFit="1" customWidth="1"/>
    <col min="11268" max="11268" width="20.453125" style="180" customWidth="1"/>
    <col min="11269" max="11269" width="21" style="180" bestFit="1" customWidth="1"/>
    <col min="11270" max="11270" width="6.1796875" style="180" bestFit="1" customWidth="1"/>
    <col min="11271" max="11271" width="22.81640625" style="180" customWidth="1"/>
    <col min="11272" max="11272" width="23.45312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453125" style="180" bestFit="1" customWidth="1"/>
    <col min="11522" max="11522" width="46.1796875" style="180" bestFit="1" customWidth="1"/>
    <col min="11523" max="11523" width="15.453125" style="180" bestFit="1" customWidth="1"/>
    <col min="11524" max="11524" width="20.453125" style="180" customWidth="1"/>
    <col min="11525" max="11525" width="21" style="180" bestFit="1" customWidth="1"/>
    <col min="11526" max="11526" width="6.1796875" style="180" bestFit="1" customWidth="1"/>
    <col min="11527" max="11527" width="22.81640625" style="180" customWidth="1"/>
    <col min="11528" max="11528" width="23.45312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453125" style="180" bestFit="1" customWidth="1"/>
    <col min="11778" max="11778" width="46.1796875" style="180" bestFit="1" customWidth="1"/>
    <col min="11779" max="11779" width="15.453125" style="180" bestFit="1" customWidth="1"/>
    <col min="11780" max="11780" width="20.453125" style="180" customWidth="1"/>
    <col min="11781" max="11781" width="21" style="180" bestFit="1" customWidth="1"/>
    <col min="11782" max="11782" width="6.1796875" style="180" bestFit="1" customWidth="1"/>
    <col min="11783" max="11783" width="22.81640625" style="180" customWidth="1"/>
    <col min="11784" max="11784" width="23.45312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453125" style="180" bestFit="1" customWidth="1"/>
    <col min="12034" max="12034" width="46.1796875" style="180" bestFit="1" customWidth="1"/>
    <col min="12035" max="12035" width="15.453125" style="180" bestFit="1" customWidth="1"/>
    <col min="12036" max="12036" width="20.453125" style="180" customWidth="1"/>
    <col min="12037" max="12037" width="21" style="180" bestFit="1" customWidth="1"/>
    <col min="12038" max="12038" width="6.1796875" style="180" bestFit="1" customWidth="1"/>
    <col min="12039" max="12039" width="22.81640625" style="180" customWidth="1"/>
    <col min="12040" max="12040" width="23.45312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453125" style="180" bestFit="1" customWidth="1"/>
    <col min="12290" max="12290" width="46.1796875" style="180" bestFit="1" customWidth="1"/>
    <col min="12291" max="12291" width="15.453125" style="180" bestFit="1" customWidth="1"/>
    <col min="12292" max="12292" width="20.453125" style="180" customWidth="1"/>
    <col min="12293" max="12293" width="21" style="180" bestFit="1" customWidth="1"/>
    <col min="12294" max="12294" width="6.1796875" style="180" bestFit="1" customWidth="1"/>
    <col min="12295" max="12295" width="22.81640625" style="180" customWidth="1"/>
    <col min="12296" max="12296" width="23.45312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453125" style="180" bestFit="1" customWidth="1"/>
    <col min="12546" max="12546" width="46.1796875" style="180" bestFit="1" customWidth="1"/>
    <col min="12547" max="12547" width="15.453125" style="180" bestFit="1" customWidth="1"/>
    <col min="12548" max="12548" width="20.453125" style="180" customWidth="1"/>
    <col min="12549" max="12549" width="21" style="180" bestFit="1" customWidth="1"/>
    <col min="12550" max="12550" width="6.1796875" style="180" bestFit="1" customWidth="1"/>
    <col min="12551" max="12551" width="22.81640625" style="180" customWidth="1"/>
    <col min="12552" max="12552" width="23.45312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453125" style="180" bestFit="1" customWidth="1"/>
    <col min="12802" max="12802" width="46.1796875" style="180" bestFit="1" customWidth="1"/>
    <col min="12803" max="12803" width="15.453125" style="180" bestFit="1" customWidth="1"/>
    <col min="12804" max="12804" width="20.453125" style="180" customWidth="1"/>
    <col min="12805" max="12805" width="21" style="180" bestFit="1" customWidth="1"/>
    <col min="12806" max="12806" width="6.1796875" style="180" bestFit="1" customWidth="1"/>
    <col min="12807" max="12807" width="22.81640625" style="180" customWidth="1"/>
    <col min="12808" max="12808" width="23.45312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453125" style="180" bestFit="1" customWidth="1"/>
    <col min="13058" max="13058" width="46.1796875" style="180" bestFit="1" customWidth="1"/>
    <col min="13059" max="13059" width="15.453125" style="180" bestFit="1" customWidth="1"/>
    <col min="13060" max="13060" width="20.453125" style="180" customWidth="1"/>
    <col min="13061" max="13061" width="21" style="180" bestFit="1" customWidth="1"/>
    <col min="13062" max="13062" width="6.1796875" style="180" bestFit="1" customWidth="1"/>
    <col min="13063" max="13063" width="22.81640625" style="180" customWidth="1"/>
    <col min="13064" max="13064" width="23.45312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453125" style="180" bestFit="1" customWidth="1"/>
    <col min="13314" max="13314" width="46.1796875" style="180" bestFit="1" customWidth="1"/>
    <col min="13315" max="13315" width="15.453125" style="180" bestFit="1" customWidth="1"/>
    <col min="13316" max="13316" width="20.453125" style="180" customWidth="1"/>
    <col min="13317" max="13317" width="21" style="180" bestFit="1" customWidth="1"/>
    <col min="13318" max="13318" width="6.1796875" style="180" bestFit="1" customWidth="1"/>
    <col min="13319" max="13319" width="22.81640625" style="180" customWidth="1"/>
    <col min="13320" max="13320" width="23.45312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453125" style="180" bestFit="1" customWidth="1"/>
    <col min="13570" max="13570" width="46.1796875" style="180" bestFit="1" customWidth="1"/>
    <col min="13571" max="13571" width="15.453125" style="180" bestFit="1" customWidth="1"/>
    <col min="13572" max="13572" width="20.453125" style="180" customWidth="1"/>
    <col min="13573" max="13573" width="21" style="180" bestFit="1" customWidth="1"/>
    <col min="13574" max="13574" width="6.1796875" style="180" bestFit="1" customWidth="1"/>
    <col min="13575" max="13575" width="22.81640625" style="180" customWidth="1"/>
    <col min="13576" max="13576" width="23.45312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453125" style="180" bestFit="1" customWidth="1"/>
    <col min="13826" max="13826" width="46.1796875" style="180" bestFit="1" customWidth="1"/>
    <col min="13827" max="13827" width="15.453125" style="180" bestFit="1" customWidth="1"/>
    <col min="13828" max="13828" width="20.453125" style="180" customWidth="1"/>
    <col min="13829" max="13829" width="21" style="180" bestFit="1" customWidth="1"/>
    <col min="13830" max="13830" width="6.1796875" style="180" bestFit="1" customWidth="1"/>
    <col min="13831" max="13831" width="22.81640625" style="180" customWidth="1"/>
    <col min="13832" max="13832" width="23.45312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453125" style="180" bestFit="1" customWidth="1"/>
    <col min="14082" max="14082" width="46.1796875" style="180" bestFit="1" customWidth="1"/>
    <col min="14083" max="14083" width="15.453125" style="180" bestFit="1" customWidth="1"/>
    <col min="14084" max="14084" width="20.453125" style="180" customWidth="1"/>
    <col min="14085" max="14085" width="21" style="180" bestFit="1" customWidth="1"/>
    <col min="14086" max="14086" width="6.1796875" style="180" bestFit="1" customWidth="1"/>
    <col min="14087" max="14087" width="22.81640625" style="180" customWidth="1"/>
    <col min="14088" max="14088" width="23.45312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453125" style="180" bestFit="1" customWidth="1"/>
    <col min="14338" max="14338" width="46.1796875" style="180" bestFit="1" customWidth="1"/>
    <col min="14339" max="14339" width="15.453125" style="180" bestFit="1" customWidth="1"/>
    <col min="14340" max="14340" width="20.453125" style="180" customWidth="1"/>
    <col min="14341" max="14341" width="21" style="180" bestFit="1" customWidth="1"/>
    <col min="14342" max="14342" width="6.1796875" style="180" bestFit="1" customWidth="1"/>
    <col min="14343" max="14343" width="22.81640625" style="180" customWidth="1"/>
    <col min="14344" max="14344" width="23.45312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453125" style="180" bestFit="1" customWidth="1"/>
    <col min="14594" max="14594" width="46.1796875" style="180" bestFit="1" customWidth="1"/>
    <col min="14595" max="14595" width="15.453125" style="180" bestFit="1" customWidth="1"/>
    <col min="14596" max="14596" width="20.453125" style="180" customWidth="1"/>
    <col min="14597" max="14597" width="21" style="180" bestFit="1" customWidth="1"/>
    <col min="14598" max="14598" width="6.1796875" style="180" bestFit="1" customWidth="1"/>
    <col min="14599" max="14599" width="22.81640625" style="180" customWidth="1"/>
    <col min="14600" max="14600" width="23.45312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453125" style="180" bestFit="1" customWidth="1"/>
    <col min="14850" max="14850" width="46.1796875" style="180" bestFit="1" customWidth="1"/>
    <col min="14851" max="14851" width="15.453125" style="180" bestFit="1" customWidth="1"/>
    <col min="14852" max="14852" width="20.453125" style="180" customWidth="1"/>
    <col min="14853" max="14853" width="21" style="180" bestFit="1" customWidth="1"/>
    <col min="14854" max="14854" width="6.1796875" style="180" bestFit="1" customWidth="1"/>
    <col min="14855" max="14855" width="22.81640625" style="180" customWidth="1"/>
    <col min="14856" max="14856" width="23.45312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453125" style="180" bestFit="1" customWidth="1"/>
    <col min="15106" max="15106" width="46.1796875" style="180" bestFit="1" customWidth="1"/>
    <col min="15107" max="15107" width="15.453125" style="180" bestFit="1" customWidth="1"/>
    <col min="15108" max="15108" width="20.453125" style="180" customWidth="1"/>
    <col min="15109" max="15109" width="21" style="180" bestFit="1" customWidth="1"/>
    <col min="15110" max="15110" width="6.1796875" style="180" bestFit="1" customWidth="1"/>
    <col min="15111" max="15111" width="22.81640625" style="180" customWidth="1"/>
    <col min="15112" max="15112" width="23.45312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453125" style="180" bestFit="1" customWidth="1"/>
    <col min="15362" max="15362" width="46.1796875" style="180" bestFit="1" customWidth="1"/>
    <col min="15363" max="15363" width="15.453125" style="180" bestFit="1" customWidth="1"/>
    <col min="15364" max="15364" width="20.453125" style="180" customWidth="1"/>
    <col min="15365" max="15365" width="21" style="180" bestFit="1" customWidth="1"/>
    <col min="15366" max="15366" width="6.1796875" style="180" bestFit="1" customWidth="1"/>
    <col min="15367" max="15367" width="22.81640625" style="180" customWidth="1"/>
    <col min="15368" max="15368" width="23.45312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453125" style="180" bestFit="1" customWidth="1"/>
    <col min="15618" max="15618" width="46.1796875" style="180" bestFit="1" customWidth="1"/>
    <col min="15619" max="15619" width="15.453125" style="180" bestFit="1" customWidth="1"/>
    <col min="15620" max="15620" width="20.453125" style="180" customWidth="1"/>
    <col min="15621" max="15621" width="21" style="180" bestFit="1" customWidth="1"/>
    <col min="15622" max="15622" width="6.1796875" style="180" bestFit="1" customWidth="1"/>
    <col min="15623" max="15623" width="22.81640625" style="180" customWidth="1"/>
    <col min="15624" max="15624" width="23.45312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453125" style="180" bestFit="1" customWidth="1"/>
    <col min="15874" max="15874" width="46.1796875" style="180" bestFit="1" customWidth="1"/>
    <col min="15875" max="15875" width="15.453125" style="180" bestFit="1" customWidth="1"/>
    <col min="15876" max="15876" width="20.453125" style="180" customWidth="1"/>
    <col min="15877" max="15877" width="21" style="180" bestFit="1" customWidth="1"/>
    <col min="15878" max="15878" width="6.1796875" style="180" bestFit="1" customWidth="1"/>
    <col min="15879" max="15879" width="22.81640625" style="180" customWidth="1"/>
    <col min="15880" max="15880" width="23.45312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453125" style="180" bestFit="1" customWidth="1"/>
    <col min="16130" max="16130" width="46.1796875" style="180" bestFit="1" customWidth="1"/>
    <col min="16131" max="16131" width="15.453125" style="180" bestFit="1" customWidth="1"/>
    <col min="16132" max="16132" width="20.453125" style="180" customWidth="1"/>
    <col min="16133" max="16133" width="21" style="180" bestFit="1" customWidth="1"/>
    <col min="16134" max="16134" width="6.1796875" style="180" bestFit="1" customWidth="1"/>
    <col min="16135" max="16135" width="22.81640625" style="180" customWidth="1"/>
    <col min="16136" max="16136" width="23.45312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5" t="s">
        <v>2246</v>
      </c>
      <c r="C2" s="285" t="s">
        <v>422</v>
      </c>
      <c r="D2" s="285" t="s">
        <v>2247</v>
      </c>
      <c r="E2" s="285" t="s">
        <v>429</v>
      </c>
      <c r="F2" s="285" t="s">
        <v>440</v>
      </c>
      <c r="G2" s="285" t="s">
        <v>2248</v>
      </c>
      <c r="H2" s="285" t="s">
        <v>2249</v>
      </c>
      <c r="I2" s="285" t="s">
        <v>2250</v>
      </c>
      <c r="J2" s="285" t="s">
        <v>424</v>
      </c>
      <c r="K2" s="285" t="s">
        <v>2250</v>
      </c>
      <c r="L2" s="286">
        <v>421905859671</v>
      </c>
      <c r="M2" s="285" t="s">
        <v>2251</v>
      </c>
      <c r="N2" s="285"/>
      <c r="O2" s="285"/>
      <c r="P2" s="285"/>
      <c r="R2" s="276"/>
    </row>
    <row r="3" spans="1:18" s="213" customFormat="1" x14ac:dyDescent="0.2">
      <c r="A3" s="203" t="s">
        <v>2252</v>
      </c>
      <c r="B3" s="285" t="s">
        <v>2253</v>
      </c>
      <c r="C3" s="285" t="s">
        <v>422</v>
      </c>
      <c r="D3" s="285" t="s">
        <v>2254</v>
      </c>
      <c r="E3" s="285" t="s">
        <v>2255</v>
      </c>
      <c r="F3" s="285" t="s">
        <v>1766</v>
      </c>
      <c r="G3" s="285" t="s">
        <v>2256</v>
      </c>
      <c r="H3" s="285" t="s">
        <v>2257</v>
      </c>
      <c r="I3" s="285" t="s">
        <v>2258</v>
      </c>
      <c r="J3" s="285" t="s">
        <v>424</v>
      </c>
      <c r="K3" s="285" t="s">
        <v>2259</v>
      </c>
      <c r="L3" s="286">
        <v>421915992124</v>
      </c>
      <c r="M3" s="285" t="s">
        <v>2260</v>
      </c>
      <c r="N3" s="285"/>
      <c r="O3" s="285"/>
      <c r="P3" s="285"/>
      <c r="R3" s="276"/>
    </row>
    <row r="4" spans="1:18" s="213" customFormat="1" x14ac:dyDescent="0.2">
      <c r="A4" s="203" t="s">
        <v>2261</v>
      </c>
      <c r="B4" s="285" t="s">
        <v>2262</v>
      </c>
      <c r="C4" s="285" t="s">
        <v>422</v>
      </c>
      <c r="D4" s="285" t="s">
        <v>2263</v>
      </c>
      <c r="E4" s="285" t="s">
        <v>2264</v>
      </c>
      <c r="F4" s="285" t="s">
        <v>2265</v>
      </c>
      <c r="G4" s="285" t="s">
        <v>2266</v>
      </c>
      <c r="H4" s="285" t="s">
        <v>2267</v>
      </c>
      <c r="I4" s="285" t="s">
        <v>2268</v>
      </c>
      <c r="J4" s="285" t="s">
        <v>424</v>
      </c>
      <c r="K4" s="285" t="s">
        <v>2268</v>
      </c>
      <c r="L4" s="286">
        <v>421905262613</v>
      </c>
      <c r="M4" s="285" t="s">
        <v>2269</v>
      </c>
      <c r="N4" s="285"/>
      <c r="O4" s="285"/>
      <c r="P4" s="285"/>
      <c r="R4" s="276"/>
    </row>
    <row r="5" spans="1:18" s="213" customFormat="1" x14ac:dyDescent="0.2">
      <c r="A5" s="203" t="s">
        <v>2270</v>
      </c>
      <c r="B5" s="285" t="s">
        <v>2271</v>
      </c>
      <c r="C5" s="285" t="s">
        <v>422</v>
      </c>
      <c r="D5" s="285" t="s">
        <v>2272</v>
      </c>
      <c r="E5" s="285" t="s">
        <v>2273</v>
      </c>
      <c r="F5" s="285" t="s">
        <v>2274</v>
      </c>
      <c r="G5" s="285" t="s">
        <v>2275</v>
      </c>
      <c r="H5" s="285" t="s">
        <v>2276</v>
      </c>
      <c r="I5" s="285" t="s">
        <v>2277</v>
      </c>
      <c r="J5" s="285" t="s">
        <v>424</v>
      </c>
      <c r="K5" s="285" t="s">
        <v>2277</v>
      </c>
      <c r="L5" s="286">
        <v>421915064990</v>
      </c>
      <c r="M5" s="285" t="s">
        <v>2278</v>
      </c>
      <c r="N5" s="285"/>
      <c r="O5" s="285"/>
      <c r="P5" s="285"/>
      <c r="R5" s="276"/>
    </row>
    <row r="6" spans="1:18" s="213" customFormat="1" x14ac:dyDescent="0.2">
      <c r="A6" s="203" t="s">
        <v>2279</v>
      </c>
      <c r="B6" s="285" t="s">
        <v>2280</v>
      </c>
      <c r="C6" s="285" t="s">
        <v>422</v>
      </c>
      <c r="D6" s="285" t="s">
        <v>2281</v>
      </c>
      <c r="E6" s="285" t="s">
        <v>429</v>
      </c>
      <c r="F6" s="285" t="s">
        <v>440</v>
      </c>
      <c r="G6" s="285" t="s">
        <v>2282</v>
      </c>
      <c r="H6" s="285" t="s">
        <v>2283</v>
      </c>
      <c r="I6" s="285" t="s">
        <v>2284</v>
      </c>
      <c r="J6" s="285" t="s">
        <v>424</v>
      </c>
      <c r="K6" s="285" t="s">
        <v>2284</v>
      </c>
      <c r="L6" s="286">
        <v>421908174487</v>
      </c>
      <c r="M6" s="285" t="s">
        <v>2285</v>
      </c>
      <c r="N6" s="285"/>
      <c r="O6" s="285"/>
      <c r="P6" s="285"/>
      <c r="R6" s="276"/>
    </row>
    <row r="7" spans="1:18" s="213" customFormat="1" x14ac:dyDescent="0.2">
      <c r="A7" s="203" t="s">
        <v>2286</v>
      </c>
      <c r="B7" s="285" t="s">
        <v>2287</v>
      </c>
      <c r="C7" s="285" t="s">
        <v>422</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2">
      <c r="A8" s="203" t="s">
        <v>2297</v>
      </c>
      <c r="B8" s="285" t="s">
        <v>2298</v>
      </c>
      <c r="C8" s="285" t="s">
        <v>2299</v>
      </c>
      <c r="D8" s="285" t="s">
        <v>2300</v>
      </c>
      <c r="E8" s="285" t="s">
        <v>2301</v>
      </c>
      <c r="F8" s="285" t="s">
        <v>449</v>
      </c>
      <c r="G8" s="285" t="s">
        <v>2302</v>
      </c>
      <c r="H8" s="285" t="s">
        <v>2303</v>
      </c>
      <c r="I8" s="285" t="s">
        <v>2304</v>
      </c>
      <c r="J8" s="285" t="s">
        <v>2305</v>
      </c>
      <c r="K8" s="285" t="s">
        <v>2304</v>
      </c>
      <c r="L8" s="286">
        <v>421905625637</v>
      </c>
      <c r="M8" s="285" t="s">
        <v>2306</v>
      </c>
      <c r="N8" s="285"/>
      <c r="O8" s="285"/>
      <c r="P8" s="285"/>
      <c r="R8" s="276"/>
    </row>
    <row r="9" spans="1:18" s="213" customFormat="1" x14ac:dyDescent="0.2">
      <c r="A9" s="203" t="s">
        <v>2307</v>
      </c>
      <c r="B9" s="285" t="s">
        <v>2308</v>
      </c>
      <c r="C9" s="285" t="s">
        <v>422</v>
      </c>
      <c r="D9" s="285" t="s">
        <v>2309</v>
      </c>
      <c r="E9" s="285" t="s">
        <v>2310</v>
      </c>
      <c r="F9" s="285" t="s">
        <v>2311</v>
      </c>
      <c r="G9" s="285" t="s">
        <v>2312</v>
      </c>
      <c r="H9" s="285" t="s">
        <v>2313</v>
      </c>
      <c r="I9" s="285" t="s">
        <v>2314</v>
      </c>
      <c r="J9" s="285" t="s">
        <v>424</v>
      </c>
      <c r="K9" s="285" t="s">
        <v>2315</v>
      </c>
      <c r="L9" s="286">
        <v>421904567820</v>
      </c>
      <c r="M9" s="285" t="s">
        <v>2316</v>
      </c>
      <c r="N9" s="285"/>
      <c r="O9" s="285"/>
      <c r="P9" s="285"/>
      <c r="R9" s="276"/>
    </row>
    <row r="10" spans="1:18" s="213" customFormat="1" ht="11.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5" t="s">
        <v>1682</v>
      </c>
      <c r="C11" s="285" t="s">
        <v>422</v>
      </c>
      <c r="D11" s="285" t="s">
        <v>1683</v>
      </c>
      <c r="E11" s="285" t="s">
        <v>429</v>
      </c>
      <c r="F11" s="285" t="s">
        <v>972</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2">
      <c r="A12" s="203" t="s">
        <v>1689</v>
      </c>
      <c r="B12" s="285" t="s">
        <v>1690</v>
      </c>
      <c r="C12" s="285" t="s">
        <v>422</v>
      </c>
      <c r="D12" s="285" t="s">
        <v>473</v>
      </c>
      <c r="E12" s="285" t="s">
        <v>429</v>
      </c>
      <c r="F12" s="285" t="s">
        <v>474</v>
      </c>
      <c r="G12" s="285" t="s">
        <v>1691</v>
      </c>
      <c r="H12" s="285" t="s">
        <v>1692</v>
      </c>
      <c r="I12" s="285" t="s">
        <v>1693</v>
      </c>
      <c r="J12" s="285" t="s">
        <v>424</v>
      </c>
      <c r="K12" s="285" t="s">
        <v>1693</v>
      </c>
      <c r="L12" s="286">
        <v>421911244266</v>
      </c>
      <c r="M12" s="285" t="s">
        <v>1694</v>
      </c>
      <c r="N12" s="285"/>
      <c r="O12" s="285"/>
      <c r="P12" s="285"/>
      <c r="R12" s="276"/>
    </row>
    <row r="13" spans="1:18" s="213" customFormat="1" x14ac:dyDescent="0.2">
      <c r="A13" s="203" t="s">
        <v>2317</v>
      </c>
      <c r="B13" s="285" t="s">
        <v>2318</v>
      </c>
      <c r="C13" s="285" t="s">
        <v>422</v>
      </c>
      <c r="D13" s="285" t="s">
        <v>2319</v>
      </c>
      <c r="E13" s="285" t="s">
        <v>429</v>
      </c>
      <c r="F13" s="285" t="s">
        <v>1919</v>
      </c>
      <c r="G13" s="285" t="s">
        <v>2320</v>
      </c>
      <c r="H13" s="285" t="s">
        <v>2321</v>
      </c>
      <c r="I13" s="285" t="s">
        <v>2322</v>
      </c>
      <c r="J13" s="285" t="s">
        <v>424</v>
      </c>
      <c r="K13" s="285" t="s">
        <v>2322</v>
      </c>
      <c r="L13" s="286">
        <v>421948780850</v>
      </c>
      <c r="M13" s="285" t="s">
        <v>2323</v>
      </c>
      <c r="N13" s="285"/>
      <c r="O13" s="285"/>
      <c r="P13" s="285"/>
      <c r="R13" s="276" t="str">
        <f>A13</f>
        <v>55184707</v>
      </c>
    </row>
    <row r="14" spans="1:18" s="213" customFormat="1" x14ac:dyDescent="0.2">
      <c r="A14" s="203" t="s">
        <v>3021</v>
      </c>
      <c r="B14" s="285" t="s">
        <v>2991</v>
      </c>
      <c r="C14" s="285" t="s">
        <v>422</v>
      </c>
      <c r="D14" s="285" t="s">
        <v>2992</v>
      </c>
      <c r="E14" s="285" t="s">
        <v>2993</v>
      </c>
      <c r="F14" s="285" t="s">
        <v>2994</v>
      </c>
      <c r="G14" s="285" t="s">
        <v>2995</v>
      </c>
      <c r="H14" s="285" t="s">
        <v>2996</v>
      </c>
      <c r="I14" s="285" t="s">
        <v>2997</v>
      </c>
      <c r="J14" s="285" t="s">
        <v>424</v>
      </c>
      <c r="K14" s="285" t="s">
        <v>2998</v>
      </c>
      <c r="L14" s="286">
        <v>421905438763</v>
      </c>
      <c r="M14" s="285" t="s">
        <v>2999</v>
      </c>
      <c r="N14" s="285"/>
      <c r="O14" s="285"/>
      <c r="P14" s="285"/>
      <c r="R14" s="276" t="str">
        <f>A14</f>
        <v>55803300</v>
      </c>
    </row>
    <row r="15" spans="1:18" s="213" customFormat="1" x14ac:dyDescent="0.2">
      <c r="A15" s="203" t="s">
        <v>2324</v>
      </c>
      <c r="B15" s="285" t="s">
        <v>2325</v>
      </c>
      <c r="C15" s="285" t="s">
        <v>422</v>
      </c>
      <c r="D15" s="285" t="s">
        <v>2326</v>
      </c>
      <c r="E15" s="285" t="s">
        <v>1765</v>
      </c>
      <c r="F15" s="285" t="s">
        <v>1766</v>
      </c>
      <c r="G15" s="285" t="s">
        <v>2327</v>
      </c>
      <c r="H15" s="285" t="s">
        <v>2328</v>
      </c>
      <c r="I15" s="285" t="s">
        <v>2329</v>
      </c>
      <c r="J15" s="285" t="s">
        <v>424</v>
      </c>
      <c r="K15" s="285" t="s">
        <v>2329</v>
      </c>
      <c r="L15" s="286">
        <v>421918706450</v>
      </c>
      <c r="M15" s="285" t="s">
        <v>2330</v>
      </c>
      <c r="N15" s="285"/>
      <c r="O15" s="285"/>
      <c r="P15" s="285"/>
      <c r="R15" s="276" t="str">
        <f>A15</f>
        <v>35629827</v>
      </c>
    </row>
    <row r="16" spans="1:18" x14ac:dyDescent="0.2">
      <c r="A16" s="203" t="s">
        <v>2331</v>
      </c>
      <c r="B16" s="285" t="s">
        <v>2332</v>
      </c>
      <c r="C16" s="285" t="s">
        <v>422</v>
      </c>
      <c r="D16" s="285" t="s">
        <v>2333</v>
      </c>
      <c r="E16" s="285" t="s">
        <v>501</v>
      </c>
      <c r="F16" s="285" t="s">
        <v>502</v>
      </c>
      <c r="G16" s="285" t="s">
        <v>2334</v>
      </c>
      <c r="H16" s="285" t="s">
        <v>2335</v>
      </c>
      <c r="I16" s="285" t="s">
        <v>2336</v>
      </c>
      <c r="J16" s="285" t="s">
        <v>424</v>
      </c>
      <c r="K16" s="285" t="s">
        <v>2336</v>
      </c>
      <c r="L16" s="286">
        <v>421905442262</v>
      </c>
      <c r="M16" s="285" t="s">
        <v>2337</v>
      </c>
      <c r="N16" s="285"/>
      <c r="O16" s="285"/>
      <c r="P16" s="285"/>
      <c r="Q16" s="213"/>
      <c r="R16" s="276" t="str">
        <f>A16</f>
        <v>37963091</v>
      </c>
    </row>
    <row r="17" spans="1:18" x14ac:dyDescent="0.2">
      <c r="A17" s="203" t="s">
        <v>2338</v>
      </c>
      <c r="B17" s="285" t="s">
        <v>2339</v>
      </c>
      <c r="C17" s="285" t="s">
        <v>422</v>
      </c>
      <c r="D17" s="285" t="s">
        <v>2340</v>
      </c>
      <c r="E17" s="285" t="s">
        <v>430</v>
      </c>
      <c r="F17" s="285" t="s">
        <v>724</v>
      </c>
      <c r="G17" s="285" t="s">
        <v>2341</v>
      </c>
      <c r="H17" s="285" t="s">
        <v>2342</v>
      </c>
      <c r="I17" s="285" t="s">
        <v>2343</v>
      </c>
      <c r="J17" s="285" t="s">
        <v>424</v>
      </c>
      <c r="K17" s="285" t="s">
        <v>2343</v>
      </c>
      <c r="L17" s="286">
        <v>421907188019</v>
      </c>
      <c r="M17" s="285" t="s">
        <v>2344</v>
      </c>
      <c r="N17" s="285"/>
      <c r="O17" s="285"/>
      <c r="P17" s="285"/>
      <c r="Q17" s="213"/>
      <c r="R17" s="276" t="str">
        <f t="shared" ref="R17:R76" si="0">A17</f>
        <v>42220971</v>
      </c>
    </row>
    <row r="18" spans="1:18" x14ac:dyDescent="0.2">
      <c r="A18" s="203" t="s">
        <v>2345</v>
      </c>
      <c r="B18" s="285" t="s">
        <v>2346</v>
      </c>
      <c r="C18" s="285" t="s">
        <v>422</v>
      </c>
      <c r="D18" s="285" t="s">
        <v>2347</v>
      </c>
      <c r="E18" s="285" t="s">
        <v>2348</v>
      </c>
      <c r="F18" s="285" t="s">
        <v>2349</v>
      </c>
      <c r="G18" s="285" t="s">
        <v>2350</v>
      </c>
      <c r="H18" s="285" t="s">
        <v>2351</v>
      </c>
      <c r="I18" s="285" t="s">
        <v>2352</v>
      </c>
      <c r="J18" s="285" t="s">
        <v>424</v>
      </c>
      <c r="K18" s="285" t="s">
        <v>2352</v>
      </c>
      <c r="L18" s="286">
        <v>421905508129</v>
      </c>
      <c r="M18" s="285" t="s">
        <v>2353</v>
      </c>
      <c r="N18" s="285"/>
      <c r="O18" s="285"/>
      <c r="P18" s="285"/>
      <c r="Q18" s="213"/>
      <c r="R18" s="276"/>
    </row>
    <row r="19" spans="1:18" x14ac:dyDescent="0.2">
      <c r="A19" s="203" t="s">
        <v>2354</v>
      </c>
      <c r="B19" s="285" t="s">
        <v>2355</v>
      </c>
      <c r="C19" s="285" t="s">
        <v>422</v>
      </c>
      <c r="D19" s="285" t="s">
        <v>2356</v>
      </c>
      <c r="E19" s="285" t="s">
        <v>942</v>
      </c>
      <c r="F19" s="285" t="s">
        <v>943</v>
      </c>
      <c r="G19" s="285" t="s">
        <v>2357</v>
      </c>
      <c r="H19" s="285" t="s">
        <v>2358</v>
      </c>
      <c r="I19" s="285" t="s">
        <v>2359</v>
      </c>
      <c r="J19" s="285" t="s">
        <v>437</v>
      </c>
      <c r="K19" s="285" t="s">
        <v>2360</v>
      </c>
      <c r="L19" s="286">
        <v>421911545054</v>
      </c>
      <c r="M19" s="285" t="s">
        <v>2361</v>
      </c>
      <c r="N19" s="285"/>
      <c r="O19" s="285"/>
      <c r="P19" s="285"/>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5" t="s">
        <v>2363</v>
      </c>
      <c r="C21" s="285" t="s">
        <v>422</v>
      </c>
      <c r="D21" s="285" t="s">
        <v>2364</v>
      </c>
      <c r="E21" s="285" t="s">
        <v>2365</v>
      </c>
      <c r="F21" s="285" t="s">
        <v>2366</v>
      </c>
      <c r="G21" s="285" t="s">
        <v>2367</v>
      </c>
      <c r="H21" s="285" t="s">
        <v>2368</v>
      </c>
      <c r="I21" s="285" t="s">
        <v>2369</v>
      </c>
      <c r="J21" s="285" t="s">
        <v>424</v>
      </c>
      <c r="K21" s="285" t="s">
        <v>2369</v>
      </c>
      <c r="L21" s="286">
        <v>421903945335</v>
      </c>
      <c r="M21" s="285" t="s">
        <v>2370</v>
      </c>
      <c r="N21" s="285"/>
      <c r="O21" s="285"/>
      <c r="P21" s="285"/>
      <c r="Q21" s="213"/>
      <c r="R21" s="276" t="str">
        <f t="shared" si="0"/>
        <v>42017840</v>
      </c>
    </row>
    <row r="22" spans="1:18" x14ac:dyDescent="0.2">
      <c r="A22" s="203" t="s">
        <v>2371</v>
      </c>
      <c r="B22" s="285" t="s">
        <v>2372</v>
      </c>
      <c r="C22" s="285" t="s">
        <v>422</v>
      </c>
      <c r="D22" s="285" t="s">
        <v>2373</v>
      </c>
      <c r="E22" s="285" t="s">
        <v>1871</v>
      </c>
      <c r="F22" s="285" t="s">
        <v>1872</v>
      </c>
      <c r="G22" s="285" t="s">
        <v>2374</v>
      </c>
      <c r="H22" s="285" t="s">
        <v>2375</v>
      </c>
      <c r="I22" s="285" t="s">
        <v>2376</v>
      </c>
      <c r="J22" s="285" t="s">
        <v>424</v>
      </c>
      <c r="K22" s="285" t="s">
        <v>2376</v>
      </c>
      <c r="L22" s="286">
        <v>421903604195</v>
      </c>
      <c r="M22" s="285" t="s">
        <v>2377</v>
      </c>
      <c r="N22" s="285"/>
      <c r="O22" s="285"/>
      <c r="P22" s="285"/>
      <c r="Q22" s="213"/>
      <c r="R22" s="276"/>
    </row>
    <row r="23" spans="1:18" x14ac:dyDescent="0.2">
      <c r="A23" s="203" t="s">
        <v>2378</v>
      </c>
      <c r="B23" s="285" t="s">
        <v>2379</v>
      </c>
      <c r="C23" s="285" t="s">
        <v>422</v>
      </c>
      <c r="D23" s="285" t="s">
        <v>2380</v>
      </c>
      <c r="E23" s="285" t="s">
        <v>429</v>
      </c>
      <c r="F23" s="285" t="s">
        <v>2381</v>
      </c>
      <c r="G23" s="285" t="s">
        <v>2382</v>
      </c>
      <c r="H23" s="285" t="s">
        <v>2383</v>
      </c>
      <c r="I23" s="285" t="s">
        <v>2384</v>
      </c>
      <c r="J23" s="285" t="s">
        <v>424</v>
      </c>
      <c r="K23" s="285" t="s">
        <v>2384</v>
      </c>
      <c r="L23" s="286">
        <v>421905613897</v>
      </c>
      <c r="M23" s="285" t="s">
        <v>2385</v>
      </c>
      <c r="N23" s="285"/>
      <c r="O23" s="285"/>
      <c r="P23" s="285"/>
      <c r="Q23" s="213"/>
      <c r="R23" s="276"/>
    </row>
    <row r="24" spans="1:18" x14ac:dyDescent="0.2">
      <c r="A24" s="203" t="s">
        <v>2386</v>
      </c>
      <c r="B24" s="285" t="s">
        <v>2387</v>
      </c>
      <c r="C24" s="285" t="s">
        <v>422</v>
      </c>
      <c r="D24" s="285" t="s">
        <v>2388</v>
      </c>
      <c r="E24" s="285" t="s">
        <v>2389</v>
      </c>
      <c r="F24" s="285" t="s">
        <v>2390</v>
      </c>
      <c r="G24" s="285" t="s">
        <v>2391</v>
      </c>
      <c r="H24" s="285" t="s">
        <v>2392</v>
      </c>
      <c r="I24" s="285" t="s">
        <v>2393</v>
      </c>
      <c r="J24" s="285" t="s">
        <v>424</v>
      </c>
      <c r="K24" s="285" t="s">
        <v>2393</v>
      </c>
      <c r="L24" s="286">
        <v>421905837809</v>
      </c>
      <c r="M24" s="285" t="s">
        <v>2394</v>
      </c>
      <c r="N24" s="285"/>
      <c r="O24" s="285"/>
      <c r="P24" s="285"/>
      <c r="Q24" s="213"/>
      <c r="R24" s="276" t="str">
        <f t="shared" si="0"/>
        <v>14223040</v>
      </c>
    </row>
    <row r="25" spans="1:18" x14ac:dyDescent="0.2">
      <c r="A25" s="203" t="s">
        <v>2395</v>
      </c>
      <c r="B25" s="285" t="s">
        <v>2396</v>
      </c>
      <c r="C25" s="285" t="s">
        <v>422</v>
      </c>
      <c r="D25" s="285" t="s">
        <v>2397</v>
      </c>
      <c r="E25" s="285" t="s">
        <v>2348</v>
      </c>
      <c r="F25" s="285" t="s">
        <v>825</v>
      </c>
      <c r="G25" s="285" t="s">
        <v>2398</v>
      </c>
      <c r="H25" s="285" t="s">
        <v>2399</v>
      </c>
      <c r="I25" s="285" t="s">
        <v>2400</v>
      </c>
      <c r="J25" s="285" t="s">
        <v>424</v>
      </c>
      <c r="K25" s="285" t="s">
        <v>2400</v>
      </c>
      <c r="L25" s="286">
        <v>421903434035</v>
      </c>
      <c r="M25" s="285" t="s">
        <v>2401</v>
      </c>
      <c r="N25" s="285"/>
      <c r="O25" s="285"/>
      <c r="P25" s="285"/>
      <c r="Q25" s="213"/>
      <c r="R25" s="276" t="str">
        <f t="shared" si="0"/>
        <v>42258014</v>
      </c>
    </row>
    <row r="26" spans="1:18" x14ac:dyDescent="0.2">
      <c r="A26" s="203" t="s">
        <v>2402</v>
      </c>
      <c r="B26" s="285" t="s">
        <v>2403</v>
      </c>
      <c r="C26" s="285" t="s">
        <v>422</v>
      </c>
      <c r="D26" s="285" t="s">
        <v>2404</v>
      </c>
      <c r="E26" s="285" t="s">
        <v>448</v>
      </c>
      <c r="F26" s="285" t="s">
        <v>449</v>
      </c>
      <c r="G26" s="285" t="s">
        <v>2405</v>
      </c>
      <c r="H26" s="285" t="s">
        <v>2406</v>
      </c>
      <c r="I26" s="285" t="s">
        <v>2407</v>
      </c>
      <c r="J26" s="285" t="s">
        <v>424</v>
      </c>
      <c r="K26" s="285" t="s">
        <v>2408</v>
      </c>
      <c r="L26" s="286">
        <v>421905323008</v>
      </c>
      <c r="M26" s="285" t="s">
        <v>2357</v>
      </c>
      <c r="N26" s="285"/>
      <c r="O26" s="285"/>
      <c r="P26" s="285"/>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5" t="s">
        <v>2411</v>
      </c>
      <c r="C28" s="285" t="s">
        <v>422</v>
      </c>
      <c r="D28" s="285" t="s">
        <v>2412</v>
      </c>
      <c r="E28" s="285" t="s">
        <v>2058</v>
      </c>
      <c r="F28" s="285" t="s">
        <v>2059</v>
      </c>
      <c r="G28" s="285" t="s">
        <v>2413</v>
      </c>
      <c r="H28" s="285" t="s">
        <v>2414</v>
      </c>
      <c r="I28" s="285" t="s">
        <v>2415</v>
      </c>
      <c r="J28" s="285" t="s">
        <v>424</v>
      </c>
      <c r="K28" s="285" t="s">
        <v>2415</v>
      </c>
      <c r="L28" s="286">
        <v>421903757165</v>
      </c>
      <c r="M28" s="285" t="s">
        <v>2416</v>
      </c>
      <c r="N28" s="285"/>
      <c r="O28" s="285"/>
      <c r="P28" s="285"/>
      <c r="Q28" s="213"/>
      <c r="R28" s="276" t="str">
        <f t="shared" si="0"/>
        <v>35605472</v>
      </c>
    </row>
    <row r="29" spans="1:18" x14ac:dyDescent="0.2">
      <c r="A29" s="203" t="s">
        <v>2417</v>
      </c>
      <c r="B29" s="285" t="s">
        <v>2418</v>
      </c>
      <c r="C29" s="285" t="s">
        <v>2299</v>
      </c>
      <c r="D29" s="285" t="s">
        <v>2419</v>
      </c>
      <c r="E29" s="285" t="s">
        <v>2420</v>
      </c>
      <c r="F29" s="285" t="s">
        <v>2421</v>
      </c>
      <c r="G29" s="285" t="s">
        <v>2357</v>
      </c>
      <c r="H29" s="285" t="s">
        <v>2422</v>
      </c>
      <c r="I29" s="285" t="s">
        <v>2423</v>
      </c>
      <c r="J29" s="285" t="s">
        <v>2305</v>
      </c>
      <c r="K29" s="285" t="s">
        <v>2357</v>
      </c>
      <c r="L29" s="286" t="s">
        <v>2357</v>
      </c>
      <c r="M29" s="285" t="s">
        <v>2357</v>
      </c>
      <c r="N29" s="285"/>
      <c r="O29" s="285"/>
      <c r="P29" s="285"/>
      <c r="Q29" s="213"/>
      <c r="R29" s="276" t="str">
        <f t="shared" si="0"/>
        <v>52798721</v>
      </c>
    </row>
    <row r="30" spans="1:18" ht="12.5" x14ac:dyDescent="0.2">
      <c r="A30" s="198" t="s">
        <v>1705</v>
      </c>
      <c r="B30" s="199" t="s">
        <v>1706</v>
      </c>
      <c r="C30" s="200" t="s">
        <v>422</v>
      </c>
      <c r="D30" s="199" t="s">
        <v>1707</v>
      </c>
      <c r="E30" s="199" t="s">
        <v>1708</v>
      </c>
      <c r="F30" s="199" t="s">
        <v>1709</v>
      </c>
      <c r="G30" s="265" t="s">
        <v>1710</v>
      </c>
      <c r="H30" s="312"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5" x14ac:dyDescent="0.2">
      <c r="A33" s="198" t="s">
        <v>1730</v>
      </c>
      <c r="B33" s="199" t="s">
        <v>1731</v>
      </c>
      <c r="C33" s="200" t="s">
        <v>422</v>
      </c>
      <c r="D33" s="199" t="s">
        <v>1732</v>
      </c>
      <c r="E33" s="199" t="s">
        <v>427</v>
      </c>
      <c r="F33" s="199" t="s">
        <v>428</v>
      </c>
      <c r="G33" s="312"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5" t="s">
        <v>2427</v>
      </c>
      <c r="C34" s="285" t="s">
        <v>422</v>
      </c>
      <c r="D34" s="285" t="s">
        <v>2428</v>
      </c>
      <c r="E34" s="285" t="s">
        <v>2429</v>
      </c>
      <c r="F34" s="285" t="s">
        <v>2430</v>
      </c>
      <c r="G34" s="285" t="s">
        <v>2431</v>
      </c>
      <c r="H34" s="285" t="s">
        <v>2432</v>
      </c>
      <c r="I34" s="285" t="s">
        <v>2433</v>
      </c>
      <c r="J34" s="285" t="s">
        <v>508</v>
      </c>
      <c r="K34" s="285" t="s">
        <v>2433</v>
      </c>
      <c r="L34" s="286">
        <v>421904481001</v>
      </c>
      <c r="M34" s="285" t="s">
        <v>2434</v>
      </c>
      <c r="N34" s="285"/>
      <c r="O34" s="285"/>
      <c r="P34" s="285"/>
      <c r="Q34" s="213"/>
      <c r="R34" s="276" t="str">
        <f t="shared" si="0"/>
        <v>42024536</v>
      </c>
    </row>
    <row r="35" spans="1:18" x14ac:dyDescent="0.2">
      <c r="A35" s="203" t="s">
        <v>1737</v>
      </c>
      <c r="B35" s="285" t="s">
        <v>1738</v>
      </c>
      <c r="C35" s="285" t="s">
        <v>422</v>
      </c>
      <c r="D35" s="285" t="s">
        <v>1739</v>
      </c>
      <c r="E35" s="285" t="s">
        <v>433</v>
      </c>
      <c r="F35" s="285" t="s">
        <v>434</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2">
      <c r="A36" s="203" t="s">
        <v>2435</v>
      </c>
      <c r="B36" s="285" t="s">
        <v>2436</v>
      </c>
      <c r="C36" s="285" t="s">
        <v>422</v>
      </c>
      <c r="D36" s="285" t="s">
        <v>2437</v>
      </c>
      <c r="E36" s="285" t="s">
        <v>433</v>
      </c>
      <c r="F36" s="285" t="s">
        <v>434</v>
      </c>
      <c r="G36" s="285" t="s">
        <v>2438</v>
      </c>
      <c r="H36" s="285" t="s">
        <v>2439</v>
      </c>
      <c r="I36" s="285" t="s">
        <v>2440</v>
      </c>
      <c r="J36" s="285" t="s">
        <v>424</v>
      </c>
      <c r="K36" s="285" t="s">
        <v>2440</v>
      </c>
      <c r="L36" s="286">
        <v>421908828982</v>
      </c>
      <c r="M36" s="285" t="s">
        <v>2441</v>
      </c>
      <c r="N36" s="285"/>
      <c r="O36" s="285"/>
      <c r="P36" s="285"/>
      <c r="Q36" s="213"/>
      <c r="R36" s="276" t="str">
        <f t="shared" si="0"/>
        <v>42103479</v>
      </c>
    </row>
    <row r="37" spans="1:18" x14ac:dyDescent="0.2">
      <c r="A37" s="203" t="s">
        <v>2442</v>
      </c>
      <c r="B37" s="285" t="s">
        <v>2443</v>
      </c>
      <c r="C37" s="285" t="s">
        <v>2299</v>
      </c>
      <c r="D37" s="285" t="s">
        <v>2444</v>
      </c>
      <c r="E37" s="285" t="s">
        <v>2445</v>
      </c>
      <c r="F37" s="285" t="s">
        <v>2446</v>
      </c>
      <c r="G37" s="285" t="s">
        <v>2447</v>
      </c>
      <c r="H37" s="285" t="s">
        <v>2448</v>
      </c>
      <c r="I37" s="285" t="s">
        <v>2449</v>
      </c>
      <c r="J37" s="285" t="s">
        <v>2450</v>
      </c>
      <c r="K37" s="285" t="s">
        <v>2449</v>
      </c>
      <c r="L37" s="286">
        <v>421903141567</v>
      </c>
      <c r="M37" s="285" t="s">
        <v>2451</v>
      </c>
      <c r="N37" s="285"/>
      <c r="O37" s="285"/>
      <c r="P37" s="285"/>
      <c r="Q37" s="213"/>
      <c r="R37" s="276" t="str">
        <f t="shared" si="0"/>
        <v>47210125</v>
      </c>
    </row>
    <row r="38" spans="1:18" ht="12.5" x14ac:dyDescent="0.25">
      <c r="A38" s="203" t="s">
        <v>1745</v>
      </c>
      <c r="B38" s="285" t="s">
        <v>1746</v>
      </c>
      <c r="C38" s="285" t="s">
        <v>422</v>
      </c>
      <c r="D38" s="285" t="s">
        <v>1747</v>
      </c>
      <c r="E38" s="285" t="s">
        <v>1748</v>
      </c>
      <c r="F38" s="285" t="s">
        <v>1749</v>
      </c>
      <c r="G38" s="313" t="s">
        <v>1750</v>
      </c>
      <c r="H38" s="285" t="s">
        <v>1751</v>
      </c>
      <c r="I38" s="285" t="s">
        <v>1752</v>
      </c>
      <c r="J38" s="285" t="s">
        <v>437</v>
      </c>
      <c r="K38" s="285" t="s">
        <v>1752</v>
      </c>
      <c r="L38" s="286">
        <v>421905262047</v>
      </c>
      <c r="M38" s="285" t="s">
        <v>1753</v>
      </c>
      <c r="N38" s="285"/>
      <c r="O38" s="285"/>
      <c r="P38" s="285"/>
      <c r="Q38" s="213"/>
      <c r="R38" s="276" t="str">
        <f t="shared" si="0"/>
        <v>42234425</v>
      </c>
    </row>
    <row r="39" spans="1:18" x14ac:dyDescent="0.2">
      <c r="A39" s="203" t="s">
        <v>2452</v>
      </c>
      <c r="B39" s="285" t="s">
        <v>2453</v>
      </c>
      <c r="C39" s="285" t="s">
        <v>422</v>
      </c>
      <c r="D39" s="285" t="s">
        <v>2454</v>
      </c>
      <c r="E39" s="285" t="s">
        <v>942</v>
      </c>
      <c r="F39" s="285" t="s">
        <v>943</v>
      </c>
      <c r="G39" s="285" t="s">
        <v>2455</v>
      </c>
      <c r="H39" s="285" t="s">
        <v>2456</v>
      </c>
      <c r="I39" s="285" t="s">
        <v>2457</v>
      </c>
      <c r="J39" s="285" t="s">
        <v>424</v>
      </c>
      <c r="K39" s="285" t="s">
        <v>2457</v>
      </c>
      <c r="L39" s="286">
        <v>421907672006</v>
      </c>
      <c r="M39" s="285" t="s">
        <v>2458</v>
      </c>
      <c r="N39" s="285"/>
      <c r="O39" s="285"/>
      <c r="P39" s="285"/>
      <c r="Q39" s="213"/>
      <c r="R39" s="276" t="str">
        <f t="shared" si="0"/>
        <v>14222230</v>
      </c>
    </row>
    <row r="40" spans="1:18" x14ac:dyDescent="0.2">
      <c r="A40" s="203" t="s">
        <v>1754</v>
      </c>
      <c r="B40" s="285" t="s">
        <v>1755</v>
      </c>
      <c r="C40" s="285" t="s">
        <v>422</v>
      </c>
      <c r="D40" s="285" t="s">
        <v>1756</v>
      </c>
      <c r="E40" s="285" t="s">
        <v>1757</v>
      </c>
      <c r="F40" s="285" t="s">
        <v>1758</v>
      </c>
      <c r="G40" s="285" t="s">
        <v>1759</v>
      </c>
      <c r="H40" s="285" t="s">
        <v>1760</v>
      </c>
      <c r="I40" s="285" t="s">
        <v>1761</v>
      </c>
      <c r="J40" s="285" t="s">
        <v>424</v>
      </c>
      <c r="K40" s="285" t="s">
        <v>1761</v>
      </c>
      <c r="L40" s="286">
        <v>421915178155</v>
      </c>
      <c r="M40" s="285" t="s">
        <v>1762</v>
      </c>
      <c r="N40" s="285"/>
      <c r="O40" s="285"/>
      <c r="P40" s="285"/>
      <c r="Q40" s="213"/>
      <c r="R40" s="276" t="str">
        <f t="shared" si="0"/>
        <v>00609153</v>
      </c>
    </row>
    <row r="41" spans="1:18" x14ac:dyDescent="0.2">
      <c r="A41" s="203" t="s">
        <v>2459</v>
      </c>
      <c r="B41" s="285" t="s">
        <v>2460</v>
      </c>
      <c r="C41" s="285" t="s">
        <v>422</v>
      </c>
      <c r="D41" s="285" t="s">
        <v>2461</v>
      </c>
      <c r="E41" s="285" t="s">
        <v>2462</v>
      </c>
      <c r="F41" s="285" t="s">
        <v>2463</v>
      </c>
      <c r="G41" s="285" t="s">
        <v>2464</v>
      </c>
      <c r="H41" s="285" t="s">
        <v>2465</v>
      </c>
      <c r="I41" s="285" t="s">
        <v>2466</v>
      </c>
      <c r="J41" s="285" t="s">
        <v>424</v>
      </c>
      <c r="K41" s="285" t="s">
        <v>2467</v>
      </c>
      <c r="L41" s="286">
        <v>421903623498</v>
      </c>
      <c r="M41" s="285" t="s">
        <v>2468</v>
      </c>
      <c r="N41" s="285"/>
      <c r="O41" s="285"/>
      <c r="P41" s="285"/>
      <c r="Q41" s="213"/>
      <c r="R41" s="276" t="str">
        <f t="shared" si="0"/>
        <v>35533099</v>
      </c>
    </row>
    <row r="42" spans="1:18" x14ac:dyDescent="0.2">
      <c r="A42" s="203" t="s">
        <v>2469</v>
      </c>
      <c r="B42" s="285" t="s">
        <v>2470</v>
      </c>
      <c r="C42" s="285" t="s">
        <v>422</v>
      </c>
      <c r="D42" s="285" t="s">
        <v>2471</v>
      </c>
      <c r="E42" s="285" t="s">
        <v>807</v>
      </c>
      <c r="F42" s="285" t="s">
        <v>808</v>
      </c>
      <c r="G42" s="285" t="s">
        <v>2472</v>
      </c>
      <c r="H42" s="285" t="s">
        <v>2473</v>
      </c>
      <c r="I42" s="285" t="s">
        <v>2474</v>
      </c>
      <c r="J42" s="285" t="s">
        <v>424</v>
      </c>
      <c r="K42" s="285" t="s">
        <v>2474</v>
      </c>
      <c r="L42" s="286">
        <v>421907450644</v>
      </c>
      <c r="M42" s="285" t="s">
        <v>2475</v>
      </c>
      <c r="N42" s="285"/>
      <c r="O42" s="285"/>
      <c r="P42" s="285"/>
      <c r="Q42" s="213"/>
      <c r="R42" s="276" t="str">
        <f t="shared" si="0"/>
        <v>42074355</v>
      </c>
    </row>
    <row r="43" spans="1:18" x14ac:dyDescent="0.2">
      <c r="A43" s="203" t="s">
        <v>2476</v>
      </c>
      <c r="B43" s="285" t="s">
        <v>2477</v>
      </c>
      <c r="C43" s="285" t="s">
        <v>422</v>
      </c>
      <c r="D43" s="285" t="s">
        <v>2478</v>
      </c>
      <c r="E43" s="285" t="s">
        <v>433</v>
      </c>
      <c r="F43" s="285" t="s">
        <v>432</v>
      </c>
      <c r="G43" s="285" t="s">
        <v>2479</v>
      </c>
      <c r="H43" s="285" t="s">
        <v>2480</v>
      </c>
      <c r="I43" s="285" t="s">
        <v>2481</v>
      </c>
      <c r="J43" s="285" t="s">
        <v>424</v>
      </c>
      <c r="K43" s="285" t="s">
        <v>2481</v>
      </c>
      <c r="L43" s="286">
        <v>421905321899</v>
      </c>
      <c r="M43" s="285" t="s">
        <v>2482</v>
      </c>
      <c r="N43" s="285"/>
      <c r="O43" s="285"/>
      <c r="P43" s="285"/>
      <c r="Q43" s="213"/>
      <c r="R43" s="276" t="str">
        <f t="shared" si="0"/>
        <v>35545127</v>
      </c>
    </row>
    <row r="44" spans="1:18" x14ac:dyDescent="0.2">
      <c r="A44" s="203" t="s">
        <v>2483</v>
      </c>
      <c r="B44" s="285" t="s">
        <v>2484</v>
      </c>
      <c r="C44" s="285" t="s">
        <v>422</v>
      </c>
      <c r="D44" s="285" t="s">
        <v>2485</v>
      </c>
      <c r="E44" s="285" t="s">
        <v>435</v>
      </c>
      <c r="F44" s="285" t="s">
        <v>493</v>
      </c>
      <c r="G44" s="285" t="s">
        <v>2486</v>
      </c>
      <c r="H44" s="285" t="s">
        <v>2487</v>
      </c>
      <c r="I44" s="285" t="s">
        <v>2488</v>
      </c>
      <c r="J44" s="285" t="s">
        <v>424</v>
      </c>
      <c r="K44" s="285" t="s">
        <v>2488</v>
      </c>
      <c r="L44" s="286">
        <v>421907778064</v>
      </c>
      <c r="M44" s="285" t="s">
        <v>2489</v>
      </c>
      <c r="N44" s="285"/>
      <c r="O44" s="285"/>
      <c r="P44" s="285"/>
      <c r="Q44" s="213"/>
      <c r="R44" s="276" t="str">
        <f t="shared" si="0"/>
        <v>36130605</v>
      </c>
    </row>
    <row r="45" spans="1:18" x14ac:dyDescent="0.2">
      <c r="A45" s="203" t="s">
        <v>2490</v>
      </c>
      <c r="B45" s="285" t="s">
        <v>2491</v>
      </c>
      <c r="C45" s="285" t="s">
        <v>422</v>
      </c>
      <c r="D45" s="285" t="s">
        <v>2492</v>
      </c>
      <c r="E45" s="285" t="s">
        <v>1708</v>
      </c>
      <c r="F45" s="285" t="s">
        <v>724</v>
      </c>
      <c r="G45" s="285" t="s">
        <v>2493</v>
      </c>
      <c r="H45" s="285" t="s">
        <v>2494</v>
      </c>
      <c r="I45" s="285" t="s">
        <v>2495</v>
      </c>
      <c r="J45" s="285" t="s">
        <v>424</v>
      </c>
      <c r="K45" s="285" t="s">
        <v>2495</v>
      </c>
      <c r="L45" s="286">
        <v>421948900425</v>
      </c>
      <c r="M45" s="285" t="s">
        <v>2496</v>
      </c>
      <c r="N45" s="285"/>
      <c r="O45" s="285"/>
      <c r="P45" s="285"/>
      <c r="Q45" s="213"/>
      <c r="R45" s="276"/>
    </row>
    <row r="46" spans="1:18" x14ac:dyDescent="0.2">
      <c r="A46" s="203" t="s">
        <v>3022</v>
      </c>
      <c r="B46" s="285" t="s">
        <v>3000</v>
      </c>
      <c r="C46" s="285" t="s">
        <v>422</v>
      </c>
      <c r="D46" s="285" t="s">
        <v>3001</v>
      </c>
      <c r="E46" s="285" t="s">
        <v>3002</v>
      </c>
      <c r="F46" s="285" t="s">
        <v>3003</v>
      </c>
      <c r="G46" s="285" t="s">
        <v>514</v>
      </c>
      <c r="H46" s="285" t="s">
        <v>3004</v>
      </c>
      <c r="I46" s="285" t="s">
        <v>3005</v>
      </c>
      <c r="J46" s="285" t="s">
        <v>3006</v>
      </c>
      <c r="K46" s="285" t="s">
        <v>3005</v>
      </c>
      <c r="L46" s="286">
        <v>421904932311</v>
      </c>
      <c r="M46" s="285" t="s">
        <v>3007</v>
      </c>
      <c r="N46" s="285"/>
      <c r="O46" s="285"/>
      <c r="P46" s="285"/>
      <c r="Q46" s="213"/>
      <c r="R46" s="276" t="str">
        <f t="shared" si="0"/>
        <v>42345839</v>
      </c>
    </row>
    <row r="47" spans="1:18" x14ac:dyDescent="0.2">
      <c r="A47" s="203" t="s">
        <v>2497</v>
      </c>
      <c r="B47" s="285" t="s">
        <v>2498</v>
      </c>
      <c r="C47" s="285" t="s">
        <v>422</v>
      </c>
      <c r="D47" s="285" t="s">
        <v>2499</v>
      </c>
      <c r="E47" s="285" t="s">
        <v>1757</v>
      </c>
      <c r="F47" s="285" t="s">
        <v>1758</v>
      </c>
      <c r="G47" s="285" t="s">
        <v>2500</v>
      </c>
      <c r="H47" s="285" t="s">
        <v>2501</v>
      </c>
      <c r="I47" s="285" t="s">
        <v>2502</v>
      </c>
      <c r="J47" s="285" t="s">
        <v>426</v>
      </c>
      <c r="K47" s="285" t="s">
        <v>2502</v>
      </c>
      <c r="L47" s="286">
        <v>421948022784</v>
      </c>
      <c r="M47" s="285" t="s">
        <v>2503</v>
      </c>
      <c r="N47" s="285"/>
      <c r="O47" s="285"/>
      <c r="P47" s="285"/>
      <c r="Q47" s="213"/>
      <c r="R47" s="276" t="str">
        <f t="shared" si="0"/>
        <v>37859170</v>
      </c>
    </row>
    <row r="48" spans="1:18" x14ac:dyDescent="0.2">
      <c r="A48" s="203" t="s">
        <v>1763</v>
      </c>
      <c r="B48" s="285" t="s">
        <v>1764</v>
      </c>
      <c r="C48" s="285" t="s">
        <v>422</v>
      </c>
      <c r="D48" s="285" t="s">
        <v>2504</v>
      </c>
      <c r="E48" s="285" t="s">
        <v>1765</v>
      </c>
      <c r="F48" s="285" t="s">
        <v>1766</v>
      </c>
      <c r="G48" s="285" t="s">
        <v>2505</v>
      </c>
      <c r="H48" s="285" t="s">
        <v>2966</v>
      </c>
      <c r="I48" s="285" t="s">
        <v>1767</v>
      </c>
      <c r="J48" s="285" t="s">
        <v>424</v>
      </c>
      <c r="K48" s="285" t="s">
        <v>2967</v>
      </c>
      <c r="L48" s="286">
        <v>421905811054</v>
      </c>
      <c r="M48" s="285" t="s">
        <v>2506</v>
      </c>
      <c r="N48" s="285"/>
      <c r="O48" s="285"/>
      <c r="P48" s="285"/>
      <c r="Q48" s="213"/>
      <c r="R48" s="276" t="str">
        <f t="shared" si="0"/>
        <v>45011893</v>
      </c>
    </row>
    <row r="49" spans="1:18" x14ac:dyDescent="0.2">
      <c r="A49" s="203" t="s">
        <v>2507</v>
      </c>
      <c r="B49" s="285" t="s">
        <v>2508</v>
      </c>
      <c r="C49" s="285" t="s">
        <v>422</v>
      </c>
      <c r="D49" s="285" t="s">
        <v>2509</v>
      </c>
      <c r="E49" s="285" t="s">
        <v>429</v>
      </c>
      <c r="F49" s="285" t="s">
        <v>2510</v>
      </c>
      <c r="G49" s="285" t="s">
        <v>2511</v>
      </c>
      <c r="H49" s="285" t="s">
        <v>2512</v>
      </c>
      <c r="I49" s="285" t="s">
        <v>2513</v>
      </c>
      <c r="J49" s="285" t="s">
        <v>2514</v>
      </c>
      <c r="K49" s="285" t="s">
        <v>2513</v>
      </c>
      <c r="L49" s="286">
        <v>421905790638</v>
      </c>
      <c r="M49" s="285" t="s">
        <v>2515</v>
      </c>
      <c r="N49" s="285"/>
      <c r="O49" s="285"/>
      <c r="P49" s="285"/>
      <c r="Q49" s="213"/>
      <c r="R49" s="276" t="str">
        <f t="shared" si="0"/>
        <v>36071498</v>
      </c>
    </row>
    <row r="50" spans="1:18" x14ac:dyDescent="0.2">
      <c r="A50" s="203" t="s">
        <v>1768</v>
      </c>
      <c r="B50" s="285" t="s">
        <v>1769</v>
      </c>
      <c r="C50" s="285" t="s">
        <v>422</v>
      </c>
      <c r="D50" s="285" t="s">
        <v>1739</v>
      </c>
      <c r="E50" s="285" t="s">
        <v>433</v>
      </c>
      <c r="F50" s="285" t="s">
        <v>434</v>
      </c>
      <c r="G50" s="285" t="s">
        <v>1770</v>
      </c>
      <c r="H50" s="285" t="s">
        <v>1771</v>
      </c>
      <c r="I50" s="285" t="s">
        <v>1772</v>
      </c>
      <c r="J50" s="285" t="s">
        <v>424</v>
      </c>
      <c r="K50" s="285" t="s">
        <v>1772</v>
      </c>
      <c r="L50" s="286">
        <v>421915872938</v>
      </c>
      <c r="M50" s="285" t="s">
        <v>1773</v>
      </c>
      <c r="N50" s="285"/>
      <c r="O50" s="285"/>
      <c r="P50" s="285"/>
      <c r="Q50" s="213"/>
      <c r="R50" s="276" t="str">
        <f t="shared" si="0"/>
        <v>51565153</v>
      </c>
    </row>
    <row r="51" spans="1:18" ht="12.5" x14ac:dyDescent="0.25">
      <c r="A51" s="203" t="s">
        <v>1774</v>
      </c>
      <c r="B51" s="285" t="s">
        <v>1775</v>
      </c>
      <c r="C51" s="285" t="s">
        <v>422</v>
      </c>
      <c r="D51" s="285" t="s">
        <v>1776</v>
      </c>
      <c r="E51" s="285" t="s">
        <v>430</v>
      </c>
      <c r="F51" s="285" t="s">
        <v>1777</v>
      </c>
      <c r="G51" s="313" t="s">
        <v>1778</v>
      </c>
      <c r="H51" s="285" t="s">
        <v>1779</v>
      </c>
      <c r="I51" s="285" t="s">
        <v>1780</v>
      </c>
      <c r="J51" s="285" t="s">
        <v>424</v>
      </c>
      <c r="K51" s="285" t="s">
        <v>1780</v>
      </c>
      <c r="L51" s="286">
        <v>421904457419</v>
      </c>
      <c r="M51" s="285" t="s">
        <v>1781</v>
      </c>
      <c r="N51" s="285"/>
      <c r="O51" s="285"/>
      <c r="P51" s="285"/>
      <c r="Q51" s="213"/>
      <c r="R51" s="276" t="str">
        <f t="shared" si="0"/>
        <v>31940803</v>
      </c>
    </row>
    <row r="52" spans="1:18" ht="12.5" x14ac:dyDescent="0.25">
      <c r="A52" s="203" t="s">
        <v>1782</v>
      </c>
      <c r="B52" s="285" t="s">
        <v>1783</v>
      </c>
      <c r="C52" s="285" t="s">
        <v>422</v>
      </c>
      <c r="D52" s="285" t="s">
        <v>1784</v>
      </c>
      <c r="E52" s="285" t="s">
        <v>1765</v>
      </c>
      <c r="F52" s="285" t="s">
        <v>1785</v>
      </c>
      <c r="G52" s="313" t="s">
        <v>1786</v>
      </c>
      <c r="H52" s="285" t="s">
        <v>1787</v>
      </c>
      <c r="I52" s="285" t="s">
        <v>1788</v>
      </c>
      <c r="J52" s="285" t="s">
        <v>424</v>
      </c>
      <c r="K52" s="285" t="s">
        <v>1788</v>
      </c>
      <c r="L52" s="286">
        <v>421908119697</v>
      </c>
      <c r="M52" s="285" t="s">
        <v>1789</v>
      </c>
      <c r="N52" s="285"/>
      <c r="O52" s="285"/>
      <c r="P52" s="285"/>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5" t="s">
        <v>2517</v>
      </c>
      <c r="C54" s="285" t="s">
        <v>422</v>
      </c>
      <c r="D54" s="285" t="s">
        <v>2518</v>
      </c>
      <c r="E54" s="285" t="s">
        <v>433</v>
      </c>
      <c r="F54" s="285" t="s">
        <v>434</v>
      </c>
      <c r="G54" s="285" t="s">
        <v>2519</v>
      </c>
      <c r="H54" s="285" t="s">
        <v>2520</v>
      </c>
      <c r="I54" s="285" t="s">
        <v>2521</v>
      </c>
      <c r="J54" s="285" t="s">
        <v>424</v>
      </c>
      <c r="K54" s="285" t="s">
        <v>2521</v>
      </c>
      <c r="L54" s="286">
        <v>421908744859</v>
      </c>
      <c r="M54" s="285" t="s">
        <v>2522</v>
      </c>
      <c r="N54" s="285"/>
      <c r="O54" s="285"/>
      <c r="P54" s="285"/>
      <c r="Q54" s="213"/>
      <c r="R54" s="276" t="str">
        <f t="shared" si="0"/>
        <v>42329809</v>
      </c>
    </row>
    <row r="55" spans="1:18" x14ac:dyDescent="0.2">
      <c r="A55" s="203" t="s">
        <v>2523</v>
      </c>
      <c r="B55" s="285" t="s">
        <v>2524</v>
      </c>
      <c r="C55" s="285" t="s">
        <v>422</v>
      </c>
      <c r="D55" s="285" t="s">
        <v>2525</v>
      </c>
      <c r="E55" s="285" t="s">
        <v>429</v>
      </c>
      <c r="F55" s="285" t="s">
        <v>2526</v>
      </c>
      <c r="G55" s="285" t="s">
        <v>2527</v>
      </c>
      <c r="H55" s="285" t="s">
        <v>2528</v>
      </c>
      <c r="I55" s="285" t="s">
        <v>2529</v>
      </c>
      <c r="J55" s="285" t="s">
        <v>424</v>
      </c>
      <c r="K55" s="285" t="s">
        <v>2529</v>
      </c>
      <c r="L55" s="286">
        <v>421902299675</v>
      </c>
      <c r="M55" s="285" t="s">
        <v>2530</v>
      </c>
      <c r="N55" s="285"/>
      <c r="O55" s="285"/>
      <c r="P55" s="285"/>
      <c r="Q55" s="213"/>
      <c r="R55" s="276" t="str">
        <f t="shared" si="0"/>
        <v>30857791</v>
      </c>
    </row>
    <row r="56" spans="1:18" x14ac:dyDescent="0.2">
      <c r="A56" s="203" t="s">
        <v>2531</v>
      </c>
      <c r="B56" s="285" t="s">
        <v>2532</v>
      </c>
      <c r="C56" s="285" t="s">
        <v>422</v>
      </c>
      <c r="D56" s="285" t="s">
        <v>1725</v>
      </c>
      <c r="E56" s="285" t="s">
        <v>2533</v>
      </c>
      <c r="F56" s="285" t="s">
        <v>816</v>
      </c>
      <c r="G56" s="285" t="s">
        <v>2534</v>
      </c>
      <c r="H56" s="285" t="s">
        <v>2535</v>
      </c>
      <c r="I56" s="285" t="s">
        <v>2536</v>
      </c>
      <c r="J56" s="285" t="s">
        <v>2514</v>
      </c>
      <c r="K56" s="285" t="s">
        <v>2537</v>
      </c>
      <c r="L56" s="286">
        <v>421911970887</v>
      </c>
      <c r="M56" s="285" t="s">
        <v>2538</v>
      </c>
      <c r="N56" s="285"/>
      <c r="O56" s="285"/>
      <c r="P56" s="285"/>
      <c r="Q56" s="213"/>
      <c r="R56" s="276" t="str">
        <f t="shared" si="0"/>
        <v>35987901</v>
      </c>
    </row>
    <row r="57" spans="1:18" x14ac:dyDescent="0.2">
      <c r="A57" s="203" t="s">
        <v>2539</v>
      </c>
      <c r="B57" s="285" t="s">
        <v>2540</v>
      </c>
      <c r="C57" s="285" t="s">
        <v>422</v>
      </c>
      <c r="D57" s="285" t="s">
        <v>2541</v>
      </c>
      <c r="E57" s="285" t="s">
        <v>2058</v>
      </c>
      <c r="F57" s="285" t="s">
        <v>2059</v>
      </c>
      <c r="G57" s="285" t="s">
        <v>2542</v>
      </c>
      <c r="H57" s="285" t="s">
        <v>2543</v>
      </c>
      <c r="I57" s="285" t="s">
        <v>2544</v>
      </c>
      <c r="J57" s="285" t="s">
        <v>424</v>
      </c>
      <c r="K57" s="285"/>
      <c r="L57" s="286">
        <v>421902677720</v>
      </c>
      <c r="M57" s="285" t="s">
        <v>2545</v>
      </c>
      <c r="N57" s="285"/>
      <c r="O57" s="285"/>
      <c r="P57" s="285"/>
      <c r="Q57" s="213"/>
      <c r="R57" s="276" t="str">
        <f t="shared" si="0"/>
        <v>53942663</v>
      </c>
    </row>
    <row r="58" spans="1:18" x14ac:dyDescent="0.2">
      <c r="A58" s="203" t="s">
        <v>2546</v>
      </c>
      <c r="B58" s="285" t="s">
        <v>2547</v>
      </c>
      <c r="C58" s="285" t="s">
        <v>422</v>
      </c>
      <c r="D58" s="285" t="s">
        <v>2548</v>
      </c>
      <c r="E58" s="285" t="s">
        <v>2549</v>
      </c>
      <c r="F58" s="285" t="s">
        <v>2550</v>
      </c>
      <c r="G58" s="285" t="s">
        <v>2551</v>
      </c>
      <c r="H58" s="285" t="s">
        <v>2552</v>
      </c>
      <c r="I58" s="285" t="s">
        <v>2553</v>
      </c>
      <c r="J58" s="285" t="s">
        <v>508</v>
      </c>
      <c r="K58" s="285" t="s">
        <v>2553</v>
      </c>
      <c r="L58" s="286">
        <v>421905892677</v>
      </c>
      <c r="M58" s="285" t="s">
        <v>2554</v>
      </c>
      <c r="N58" s="285"/>
      <c r="O58" s="285"/>
      <c r="P58" s="285"/>
      <c r="Q58" s="213"/>
      <c r="R58" s="276" t="str">
        <f t="shared" si="0"/>
        <v>37951343</v>
      </c>
    </row>
    <row r="59" spans="1:18" x14ac:dyDescent="0.2">
      <c r="A59" s="203" t="s">
        <v>2555</v>
      </c>
      <c r="B59" s="285" t="s">
        <v>2556</v>
      </c>
      <c r="C59" s="285" t="s">
        <v>422</v>
      </c>
      <c r="D59" s="285" t="s">
        <v>2557</v>
      </c>
      <c r="E59" s="285" t="s">
        <v>429</v>
      </c>
      <c r="F59" s="285" t="s">
        <v>2558</v>
      </c>
      <c r="G59" s="285" t="s">
        <v>2559</v>
      </c>
      <c r="H59" s="285" t="s">
        <v>2560</v>
      </c>
      <c r="I59" s="285" t="s">
        <v>2561</v>
      </c>
      <c r="J59" s="285" t="s">
        <v>2514</v>
      </c>
      <c r="K59" s="285" t="s">
        <v>2562</v>
      </c>
      <c r="L59" s="286">
        <v>421905504131</v>
      </c>
      <c r="M59" s="285" t="s">
        <v>2563</v>
      </c>
      <c r="N59" s="285"/>
      <c r="O59" s="285"/>
      <c r="P59" s="285"/>
      <c r="Q59" s="213"/>
      <c r="R59" s="276" t="str">
        <f t="shared" si="0"/>
        <v>30847991</v>
      </c>
    </row>
    <row r="60" spans="1:18" x14ac:dyDescent="0.2">
      <c r="A60" s="203" t="s">
        <v>2564</v>
      </c>
      <c r="B60" s="285" t="s">
        <v>2565</v>
      </c>
      <c r="C60" s="285" t="s">
        <v>422</v>
      </c>
      <c r="D60" s="285" t="s">
        <v>2566</v>
      </c>
      <c r="E60" s="285" t="s">
        <v>2567</v>
      </c>
      <c r="F60" s="285" t="s">
        <v>2568</v>
      </c>
      <c r="G60" s="285" t="s">
        <v>2569</v>
      </c>
      <c r="H60" s="285" t="s">
        <v>2570</v>
      </c>
      <c r="I60" s="285" t="s">
        <v>2571</v>
      </c>
      <c r="J60" s="285" t="s">
        <v>424</v>
      </c>
      <c r="K60" s="285" t="s">
        <v>2571</v>
      </c>
      <c r="L60" s="286">
        <v>421948800954</v>
      </c>
      <c r="M60" s="285" t="s">
        <v>2572</v>
      </c>
      <c r="N60" s="285"/>
      <c r="O60" s="285"/>
      <c r="P60" s="285"/>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5" t="s">
        <v>1800</v>
      </c>
      <c r="C62" s="285" t="s">
        <v>422</v>
      </c>
      <c r="D62" s="285" t="s">
        <v>1801</v>
      </c>
      <c r="E62" s="285" t="s">
        <v>1802</v>
      </c>
      <c r="F62" s="285" t="s">
        <v>1803</v>
      </c>
      <c r="G62" s="285" t="s">
        <v>1804</v>
      </c>
      <c r="H62" s="285" t="s">
        <v>1805</v>
      </c>
      <c r="I62" s="285" t="s">
        <v>1806</v>
      </c>
      <c r="J62" s="285" t="s">
        <v>424</v>
      </c>
      <c r="K62" s="285" t="s">
        <v>1806</v>
      </c>
      <c r="L62" s="286">
        <v>421903175665</v>
      </c>
      <c r="M62" s="285" t="s">
        <v>1807</v>
      </c>
      <c r="N62" s="285"/>
      <c r="O62" s="285"/>
      <c r="P62" s="285"/>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5" t="s">
        <v>2574</v>
      </c>
      <c r="C64" s="285" t="s">
        <v>422</v>
      </c>
      <c r="D64" s="285" t="s">
        <v>2575</v>
      </c>
      <c r="E64" s="285" t="s">
        <v>2576</v>
      </c>
      <c r="F64" s="285" t="s">
        <v>317</v>
      </c>
      <c r="G64" s="285"/>
      <c r="H64" s="285" t="s">
        <v>2577</v>
      </c>
      <c r="I64" s="285" t="s">
        <v>2578</v>
      </c>
      <c r="J64" s="285" t="s">
        <v>424</v>
      </c>
      <c r="K64" s="285" t="s">
        <v>2578</v>
      </c>
      <c r="L64" s="286">
        <v>421907835443</v>
      </c>
      <c r="M64" s="285" t="s">
        <v>2579</v>
      </c>
      <c r="N64" s="285"/>
      <c r="O64" s="285"/>
      <c r="P64" s="285"/>
      <c r="Q64" s="213"/>
      <c r="R64" s="276" t="str">
        <f t="shared" si="0"/>
        <v>00689025</v>
      </c>
    </row>
    <row r="65" spans="1:18" x14ac:dyDescent="0.2">
      <c r="A65" s="203" t="s">
        <v>2580</v>
      </c>
      <c r="B65" s="285" t="s">
        <v>2581</v>
      </c>
      <c r="C65" s="285" t="s">
        <v>1715</v>
      </c>
      <c r="D65" s="285" t="s">
        <v>2582</v>
      </c>
      <c r="E65" s="285" t="s">
        <v>2583</v>
      </c>
      <c r="F65" s="285" t="s">
        <v>2584</v>
      </c>
      <c r="G65" s="285" t="s">
        <v>2585</v>
      </c>
      <c r="H65" s="285" t="s">
        <v>2586</v>
      </c>
      <c r="I65" s="285" t="s">
        <v>2587</v>
      </c>
      <c r="J65" s="285" t="s">
        <v>2588</v>
      </c>
      <c r="K65" s="285" t="s">
        <v>2587</v>
      </c>
      <c r="L65" s="286">
        <v>421911674673</v>
      </c>
      <c r="M65" s="285" t="s">
        <v>2589</v>
      </c>
      <c r="N65" s="285"/>
      <c r="O65" s="285"/>
      <c r="P65" s="285"/>
      <c r="Q65" s="213"/>
      <c r="R65" s="276" t="str">
        <f t="shared" si="0"/>
        <v>00313319</v>
      </c>
    </row>
    <row r="66" spans="1:18" x14ac:dyDescent="0.2">
      <c r="A66" s="203" t="s">
        <v>2590</v>
      </c>
      <c r="B66" s="285" t="s">
        <v>2591</v>
      </c>
      <c r="C66" s="285" t="s">
        <v>1715</v>
      </c>
      <c r="D66" s="285" t="s">
        <v>2592</v>
      </c>
      <c r="E66" s="285" t="s">
        <v>1893</v>
      </c>
      <c r="F66" s="285" t="s">
        <v>2593</v>
      </c>
      <c r="G66" s="285" t="s">
        <v>2594</v>
      </c>
      <c r="H66" s="285" t="s">
        <v>2595</v>
      </c>
      <c r="I66" s="285" t="s">
        <v>2596</v>
      </c>
      <c r="J66" s="285" t="s">
        <v>2588</v>
      </c>
      <c r="K66" s="285" t="s">
        <v>2596</v>
      </c>
      <c r="L66" s="286">
        <v>421527167202</v>
      </c>
      <c r="M66" s="285" t="s">
        <v>2597</v>
      </c>
      <c r="N66" s="285"/>
      <c r="O66" s="285"/>
      <c r="P66" s="285"/>
      <c r="Q66" s="213"/>
      <c r="R66" s="276" t="str">
        <f t="shared" si="0"/>
        <v>00326470</v>
      </c>
    </row>
    <row r="67" spans="1:18" x14ac:dyDescent="0.2">
      <c r="A67" s="203" t="s">
        <v>2598</v>
      </c>
      <c r="B67" s="285" t="s">
        <v>2599</v>
      </c>
      <c r="C67" s="285" t="s">
        <v>1715</v>
      </c>
      <c r="D67" s="285" t="s">
        <v>2600</v>
      </c>
      <c r="E67" s="285" t="s">
        <v>2601</v>
      </c>
      <c r="F67" s="285" t="s">
        <v>2602</v>
      </c>
      <c r="G67" s="285" t="s">
        <v>2603</v>
      </c>
      <c r="H67" s="285" t="s">
        <v>2604</v>
      </c>
      <c r="I67" s="285" t="s">
        <v>2605</v>
      </c>
      <c r="J67" s="285" t="s">
        <v>2588</v>
      </c>
      <c r="K67" s="285" t="s">
        <v>2605</v>
      </c>
      <c r="L67" s="286">
        <v>421362851307</v>
      </c>
      <c r="M67" s="285" t="s">
        <v>2606</v>
      </c>
      <c r="N67" s="285"/>
      <c r="O67" s="285"/>
      <c r="P67" s="285"/>
      <c r="Q67" s="213"/>
      <c r="R67" s="276" t="str">
        <f t="shared" si="0"/>
        <v>00309303</v>
      </c>
    </row>
    <row r="68" spans="1:18" x14ac:dyDescent="0.2">
      <c r="A68" s="203" t="s">
        <v>2607</v>
      </c>
      <c r="B68" s="285" t="s">
        <v>2608</v>
      </c>
      <c r="C68" s="285" t="s">
        <v>422</v>
      </c>
      <c r="D68" s="285" t="s">
        <v>2609</v>
      </c>
      <c r="E68" s="285" t="s">
        <v>2610</v>
      </c>
      <c r="F68" s="285" t="s">
        <v>2611</v>
      </c>
      <c r="G68" s="285" t="s">
        <v>2612</v>
      </c>
      <c r="H68" s="285" t="s">
        <v>2613</v>
      </c>
      <c r="I68" s="285" t="s">
        <v>2614</v>
      </c>
      <c r="J68" s="285" t="s">
        <v>2615</v>
      </c>
      <c r="K68" s="285" t="s">
        <v>2614</v>
      </c>
      <c r="L68" s="286">
        <v>421903882441</v>
      </c>
      <c r="M68" s="285" t="s">
        <v>2616</v>
      </c>
      <c r="N68" s="285"/>
      <c r="O68" s="285"/>
      <c r="P68" s="285"/>
      <c r="Q68" s="213"/>
      <c r="R68" s="276" t="str">
        <f t="shared" si="0"/>
        <v>42375177</v>
      </c>
    </row>
    <row r="69" spans="1:18" x14ac:dyDescent="0.2">
      <c r="A69" s="203" t="s">
        <v>2617</v>
      </c>
      <c r="B69" s="285" t="s">
        <v>2618</v>
      </c>
      <c r="C69" s="285" t="s">
        <v>422</v>
      </c>
      <c r="D69" s="285" t="s">
        <v>2619</v>
      </c>
      <c r="E69" s="285" t="s">
        <v>429</v>
      </c>
      <c r="F69" s="285" t="s">
        <v>621</v>
      </c>
      <c r="G69" s="285" t="s">
        <v>2620</v>
      </c>
      <c r="H69" s="285" t="s">
        <v>2621</v>
      </c>
      <c r="I69" s="285" t="s">
        <v>2622</v>
      </c>
      <c r="J69" s="285" t="s">
        <v>424</v>
      </c>
      <c r="K69" s="285" t="s">
        <v>2622</v>
      </c>
      <c r="L69" s="286">
        <v>421904566528</v>
      </c>
      <c r="M69" s="285" t="s">
        <v>2357</v>
      </c>
      <c r="N69" s="285"/>
      <c r="O69" s="285"/>
      <c r="P69" s="285"/>
      <c r="Q69" s="213"/>
      <c r="R69" s="276"/>
    </row>
    <row r="70" spans="1:18" ht="12.5" x14ac:dyDescent="0.25">
      <c r="A70" s="203" t="s">
        <v>1810</v>
      </c>
      <c r="B70" s="285" t="s">
        <v>1811</v>
      </c>
      <c r="C70" s="285" t="s">
        <v>422</v>
      </c>
      <c r="D70" s="285" t="s">
        <v>1812</v>
      </c>
      <c r="E70" s="285" t="s">
        <v>435</v>
      </c>
      <c r="F70" s="285" t="s">
        <v>493</v>
      </c>
      <c r="G70" s="313" t="s">
        <v>1813</v>
      </c>
      <c r="H70" s="285" t="s">
        <v>1814</v>
      </c>
      <c r="I70" s="285" t="s">
        <v>1815</v>
      </c>
      <c r="J70" s="285" t="s">
        <v>1816</v>
      </c>
      <c r="K70" s="285" t="s">
        <v>1817</v>
      </c>
      <c r="L70" s="286">
        <v>421917659092</v>
      </c>
      <c r="M70" s="285" t="s">
        <v>1818</v>
      </c>
      <c r="N70" s="285"/>
      <c r="O70" s="285"/>
      <c r="P70" s="285"/>
      <c r="Q70" s="213"/>
      <c r="R70" s="276" t="str">
        <f t="shared" si="0"/>
        <v>35994134</v>
      </c>
    </row>
    <row r="71" spans="1:18" x14ac:dyDescent="0.2">
      <c r="A71" s="203" t="s">
        <v>2623</v>
      </c>
      <c r="B71" s="285" t="s">
        <v>2624</v>
      </c>
      <c r="C71" s="285" t="s">
        <v>422</v>
      </c>
      <c r="D71" s="285" t="s">
        <v>2625</v>
      </c>
      <c r="E71" s="285" t="s">
        <v>2626</v>
      </c>
      <c r="F71" s="285" t="s">
        <v>2627</v>
      </c>
      <c r="G71" s="285" t="s">
        <v>2628</v>
      </c>
      <c r="H71" s="285" t="s">
        <v>2629</v>
      </c>
      <c r="I71" s="285" t="s">
        <v>2630</v>
      </c>
      <c r="J71" s="285" t="s">
        <v>2514</v>
      </c>
      <c r="K71" s="285" t="s">
        <v>2630</v>
      </c>
      <c r="L71" s="286">
        <v>421905567307</v>
      </c>
      <c r="M71" s="285" t="s">
        <v>2631</v>
      </c>
      <c r="N71" s="285"/>
      <c r="O71" s="285"/>
      <c r="P71" s="285"/>
      <c r="Q71" s="213"/>
      <c r="R71" s="276" t="str">
        <f t="shared" si="0"/>
        <v>42108012</v>
      </c>
    </row>
    <row r="72" spans="1:18" x14ac:dyDescent="0.2">
      <c r="A72" s="203" t="s">
        <v>2632</v>
      </c>
      <c r="B72" s="285" t="s">
        <v>2633</v>
      </c>
      <c r="C72" s="285" t="s">
        <v>2299</v>
      </c>
      <c r="D72" s="285" t="s">
        <v>2634</v>
      </c>
      <c r="E72" s="285" t="s">
        <v>2264</v>
      </c>
      <c r="F72" s="285" t="s">
        <v>2265</v>
      </c>
      <c r="G72" s="285" t="s">
        <v>2635</v>
      </c>
      <c r="H72" s="285" t="s">
        <v>2636</v>
      </c>
      <c r="I72" s="285" t="s">
        <v>2637</v>
      </c>
      <c r="J72" s="285" t="s">
        <v>2305</v>
      </c>
      <c r="K72" s="285" t="s">
        <v>2357</v>
      </c>
      <c r="L72" s="286" t="s">
        <v>2357</v>
      </c>
      <c r="M72" s="285" t="s">
        <v>2357</v>
      </c>
      <c r="N72" s="285"/>
      <c r="O72" s="285"/>
      <c r="P72" s="285"/>
      <c r="Q72" s="213"/>
      <c r="R72" s="276" t="str">
        <f t="shared" si="0"/>
        <v>36332500</v>
      </c>
    </row>
    <row r="73" spans="1:18" x14ac:dyDescent="0.2">
      <c r="A73" s="203" t="s">
        <v>2638</v>
      </c>
      <c r="B73" s="285" t="s">
        <v>2639</v>
      </c>
      <c r="C73" s="285" t="s">
        <v>422</v>
      </c>
      <c r="D73" s="285" t="s">
        <v>2640</v>
      </c>
      <c r="E73" s="285" t="s">
        <v>2641</v>
      </c>
      <c r="F73" s="285" t="s">
        <v>2642</v>
      </c>
      <c r="G73" s="285" t="s">
        <v>2643</v>
      </c>
      <c r="H73" s="285" t="s">
        <v>2644</v>
      </c>
      <c r="I73" s="285" t="s">
        <v>2645</v>
      </c>
      <c r="J73" s="285" t="s">
        <v>424</v>
      </c>
      <c r="K73" s="285" t="s">
        <v>2645</v>
      </c>
      <c r="L73" s="286">
        <v>421905656180</v>
      </c>
      <c r="M73" s="285" t="s">
        <v>2357</v>
      </c>
      <c r="N73" s="285"/>
      <c r="O73" s="285"/>
      <c r="P73" s="285"/>
      <c r="Q73" s="213"/>
      <c r="R73" s="276" t="str">
        <f t="shared" si="0"/>
        <v>37832743</v>
      </c>
    </row>
    <row r="74" spans="1:18" x14ac:dyDescent="0.2">
      <c r="A74" s="203" t="s">
        <v>2646</v>
      </c>
      <c r="B74" s="285" t="s">
        <v>2647</v>
      </c>
      <c r="C74" s="285" t="s">
        <v>422</v>
      </c>
      <c r="D74" s="285" t="s">
        <v>2648</v>
      </c>
      <c r="E74" s="285" t="s">
        <v>423</v>
      </c>
      <c r="F74" s="285" t="s">
        <v>816</v>
      </c>
      <c r="G74" s="285" t="s">
        <v>2649</v>
      </c>
      <c r="H74" s="285" t="s">
        <v>2650</v>
      </c>
      <c r="I74" s="285" t="s">
        <v>2651</v>
      </c>
      <c r="J74" s="285" t="s">
        <v>424</v>
      </c>
      <c r="K74" s="285" t="s">
        <v>2651</v>
      </c>
      <c r="L74" s="286">
        <v>421905168178</v>
      </c>
      <c r="M74" s="285" t="s">
        <v>2357</v>
      </c>
      <c r="N74" s="285"/>
      <c r="O74" s="285"/>
      <c r="P74" s="285"/>
      <c r="Q74" s="213"/>
      <c r="R74" s="276" t="str">
        <f t="shared" si="0"/>
        <v>42007445</v>
      </c>
    </row>
    <row r="75" spans="1:18" ht="12.5" x14ac:dyDescent="0.25">
      <c r="A75" s="203" t="s">
        <v>1819</v>
      </c>
      <c r="B75" s="285" t="s">
        <v>1820</v>
      </c>
      <c r="C75" s="285" t="s">
        <v>422</v>
      </c>
      <c r="D75" s="285" t="s">
        <v>1821</v>
      </c>
      <c r="E75" s="285" t="s">
        <v>501</v>
      </c>
      <c r="F75" s="285" t="s">
        <v>502</v>
      </c>
      <c r="G75" s="313" t="s">
        <v>1822</v>
      </c>
      <c r="H75" s="285" t="s">
        <v>1823</v>
      </c>
      <c r="I75" s="285" t="s">
        <v>1824</v>
      </c>
      <c r="J75" s="285" t="s">
        <v>424</v>
      </c>
      <c r="K75" s="285" t="s">
        <v>1825</v>
      </c>
      <c r="L75" s="286">
        <v>421905897072</v>
      </c>
      <c r="M75" s="285" t="s">
        <v>1826</v>
      </c>
      <c r="N75" s="285"/>
      <c r="O75" s="285"/>
      <c r="P75" s="285"/>
      <c r="Q75" s="213"/>
      <c r="R75" s="276" t="str">
        <f t="shared" si="0"/>
        <v>36102181</v>
      </c>
    </row>
    <row r="76" spans="1:18" x14ac:dyDescent="0.2">
      <c r="A76" s="203" t="s">
        <v>2652</v>
      </c>
      <c r="B76" s="285" t="s">
        <v>2653</v>
      </c>
      <c r="C76" s="285" t="s">
        <v>422</v>
      </c>
      <c r="D76" s="285" t="s">
        <v>2654</v>
      </c>
      <c r="E76" s="285" t="s">
        <v>2655</v>
      </c>
      <c r="F76" s="285" t="s">
        <v>2656</v>
      </c>
      <c r="G76" s="285" t="s">
        <v>2657</v>
      </c>
      <c r="H76" s="285" t="s">
        <v>2658</v>
      </c>
      <c r="I76" s="285" t="s">
        <v>2659</v>
      </c>
      <c r="J76" s="285" t="s">
        <v>424</v>
      </c>
      <c r="K76" s="285" t="s">
        <v>2659</v>
      </c>
      <c r="L76" s="286">
        <v>421948486366</v>
      </c>
      <c r="M76" s="285" t="s">
        <v>2660</v>
      </c>
      <c r="N76" s="285"/>
      <c r="O76" s="285"/>
      <c r="P76" s="285"/>
      <c r="Q76" s="213"/>
      <c r="R76" s="276" t="str">
        <f t="shared" si="0"/>
        <v>42172209</v>
      </c>
    </row>
    <row r="77" spans="1:18" x14ac:dyDescent="0.2">
      <c r="A77" s="203" t="s">
        <v>1827</v>
      </c>
      <c r="B77" s="285" t="s">
        <v>1828</v>
      </c>
      <c r="C77" s="285" t="s">
        <v>422</v>
      </c>
      <c r="D77" s="285" t="s">
        <v>1829</v>
      </c>
      <c r="E77" s="285" t="s">
        <v>429</v>
      </c>
      <c r="F77" s="285" t="s">
        <v>1830</v>
      </c>
      <c r="G77" s="285" t="s">
        <v>1831</v>
      </c>
      <c r="H77" s="285" t="s">
        <v>1832</v>
      </c>
      <c r="I77" s="285" t="s">
        <v>2661</v>
      </c>
      <c r="J77" s="199" t="s">
        <v>426</v>
      </c>
      <c r="K77" s="285"/>
      <c r="L77" s="286">
        <v>421918817207</v>
      </c>
      <c r="M77" s="285" t="s">
        <v>1833</v>
      </c>
      <c r="N77" s="285"/>
      <c r="O77" s="285"/>
      <c r="P77" s="285"/>
    </row>
    <row r="78" spans="1:18" x14ac:dyDescent="0.2">
      <c r="A78" s="203" t="s">
        <v>3023</v>
      </c>
      <c r="B78" s="285" t="s">
        <v>3008</v>
      </c>
      <c r="C78" s="285" t="s">
        <v>422</v>
      </c>
      <c r="D78" s="285" t="s">
        <v>3009</v>
      </c>
      <c r="E78" s="285" t="s">
        <v>3010</v>
      </c>
      <c r="F78" s="285" t="s">
        <v>3011</v>
      </c>
      <c r="G78" s="285"/>
      <c r="H78" s="285" t="s">
        <v>3012</v>
      </c>
      <c r="I78" s="285" t="s">
        <v>3013</v>
      </c>
      <c r="J78" s="285" t="s">
        <v>1704</v>
      </c>
      <c r="K78" s="285" t="s">
        <v>3013</v>
      </c>
      <c r="L78" s="286">
        <v>421903800907</v>
      </c>
      <c r="M78" s="285" t="s">
        <v>3020</v>
      </c>
      <c r="N78" s="285"/>
      <c r="O78" s="285"/>
      <c r="P78" s="285"/>
    </row>
    <row r="79" spans="1:18" x14ac:dyDescent="0.2">
      <c r="A79" s="203" t="s">
        <v>2662</v>
      </c>
      <c r="B79" s="285" t="s">
        <v>2663</v>
      </c>
      <c r="C79" s="285" t="s">
        <v>422</v>
      </c>
      <c r="D79" s="285" t="s">
        <v>2664</v>
      </c>
      <c r="E79" s="285" t="s">
        <v>2665</v>
      </c>
      <c r="F79" s="285" t="s">
        <v>2666</v>
      </c>
      <c r="G79" s="285" t="s">
        <v>2667</v>
      </c>
      <c r="H79" s="285" t="s">
        <v>2668</v>
      </c>
      <c r="I79" s="285" t="s">
        <v>2669</v>
      </c>
      <c r="J79" s="285" t="s">
        <v>424</v>
      </c>
      <c r="K79" s="285" t="s">
        <v>2669</v>
      </c>
      <c r="L79" s="286">
        <v>421904339283</v>
      </c>
      <c r="M79" s="285" t="s">
        <v>2670</v>
      </c>
      <c r="N79" s="285"/>
      <c r="O79" s="285"/>
      <c r="P79" s="285"/>
    </row>
    <row r="80" spans="1:18" x14ac:dyDescent="0.2">
      <c r="A80" s="203" t="s">
        <v>1834</v>
      </c>
      <c r="B80" s="285" t="s">
        <v>1835</v>
      </c>
      <c r="C80" s="285" t="s">
        <v>422</v>
      </c>
      <c r="D80" s="285" t="s">
        <v>1836</v>
      </c>
      <c r="E80" s="285" t="s">
        <v>501</v>
      </c>
      <c r="F80" s="285" t="s">
        <v>1837</v>
      </c>
      <c r="G80" s="285" t="s">
        <v>1838</v>
      </c>
      <c r="H80" s="285" t="s">
        <v>1839</v>
      </c>
      <c r="I80" s="285" t="s">
        <v>1840</v>
      </c>
      <c r="J80" s="285" t="s">
        <v>424</v>
      </c>
      <c r="K80" s="285" t="s">
        <v>1840</v>
      </c>
      <c r="L80" s="286">
        <v>421908842839</v>
      </c>
      <c r="M80" s="285" t="s">
        <v>2671</v>
      </c>
      <c r="N80" s="285"/>
      <c r="O80" s="285"/>
      <c r="P80" s="285"/>
    </row>
    <row r="81" spans="1:16" x14ac:dyDescent="0.2">
      <c r="A81" s="203" t="s">
        <v>2672</v>
      </c>
      <c r="B81" s="285" t="s">
        <v>2673</v>
      </c>
      <c r="C81" s="285" t="s">
        <v>2299</v>
      </c>
      <c r="D81" s="285" t="s">
        <v>2674</v>
      </c>
      <c r="E81" s="285" t="s">
        <v>429</v>
      </c>
      <c r="F81" s="285" t="s">
        <v>541</v>
      </c>
      <c r="G81" s="285" t="s">
        <v>2675</v>
      </c>
      <c r="H81" s="285" t="s">
        <v>2676</v>
      </c>
      <c r="I81" s="285" t="s">
        <v>2677</v>
      </c>
      <c r="J81" s="285" t="s">
        <v>2678</v>
      </c>
      <c r="K81" s="285" t="s">
        <v>2677</v>
      </c>
      <c r="L81" s="286">
        <v>421908794333</v>
      </c>
      <c r="M81" s="285" t="s">
        <v>2679</v>
      </c>
      <c r="N81" s="285"/>
      <c r="O81" s="285"/>
      <c r="P81" s="285"/>
    </row>
    <row r="82" spans="1:16" x14ac:dyDescent="0.2">
      <c r="A82" s="203" t="s">
        <v>1841</v>
      </c>
      <c r="B82" s="285" t="s">
        <v>1842</v>
      </c>
      <c r="C82" s="285" t="s">
        <v>422</v>
      </c>
      <c r="D82" s="285" t="s">
        <v>1843</v>
      </c>
      <c r="E82" s="285" t="s">
        <v>1844</v>
      </c>
      <c r="F82" s="285" t="s">
        <v>1845</v>
      </c>
      <c r="G82" s="285" t="s">
        <v>1846</v>
      </c>
      <c r="H82" s="285" t="s">
        <v>1847</v>
      </c>
      <c r="I82" s="285" t="s">
        <v>1848</v>
      </c>
      <c r="J82" s="285" t="s">
        <v>1849</v>
      </c>
      <c r="K82" s="285" t="s">
        <v>1848</v>
      </c>
      <c r="L82" s="286">
        <v>421910388699</v>
      </c>
      <c r="M82" s="285" t="s">
        <v>1850</v>
      </c>
      <c r="N82" s="285"/>
      <c r="O82" s="285"/>
      <c r="P82" s="285"/>
    </row>
    <row r="83" spans="1:16" ht="12.5" x14ac:dyDescent="0.25">
      <c r="A83" s="203" t="s">
        <v>1851</v>
      </c>
      <c r="B83" s="285" t="s">
        <v>1852</v>
      </c>
      <c r="C83" s="285" t="s">
        <v>422</v>
      </c>
      <c r="D83" s="285" t="s">
        <v>1853</v>
      </c>
      <c r="E83" s="285" t="s">
        <v>429</v>
      </c>
      <c r="F83" s="285" t="s">
        <v>825</v>
      </c>
      <c r="G83" s="313" t="s">
        <v>1854</v>
      </c>
      <c r="H83" s="285" t="s">
        <v>1855</v>
      </c>
      <c r="I83" s="285" t="s">
        <v>1856</v>
      </c>
      <c r="J83" s="285" t="s">
        <v>424</v>
      </c>
      <c r="K83" s="285" t="s">
        <v>1856</v>
      </c>
      <c r="L83" s="286">
        <v>421905659005</v>
      </c>
      <c r="M83" s="285" t="s">
        <v>1857</v>
      </c>
      <c r="N83" s="285"/>
      <c r="O83" s="285"/>
      <c r="P83" s="285"/>
    </row>
    <row r="84" spans="1:16" ht="12.5" x14ac:dyDescent="0.25">
      <c r="A84" s="203" t="s">
        <v>1858</v>
      </c>
      <c r="B84" s="285" t="s">
        <v>1859</v>
      </c>
      <c r="C84" s="285" t="s">
        <v>422</v>
      </c>
      <c r="D84" s="285" t="s">
        <v>1860</v>
      </c>
      <c r="E84" s="285" t="s">
        <v>433</v>
      </c>
      <c r="F84" s="285" t="s">
        <v>434</v>
      </c>
      <c r="G84" s="313" t="s">
        <v>1861</v>
      </c>
      <c r="H84" s="285" t="s">
        <v>1862</v>
      </c>
      <c r="I84" s="285" t="s">
        <v>2680</v>
      </c>
      <c r="J84" s="285" t="s">
        <v>2681</v>
      </c>
      <c r="K84" s="285" t="s">
        <v>1863</v>
      </c>
      <c r="L84" s="286">
        <v>421903528610</v>
      </c>
      <c r="M84" s="285" t="s">
        <v>1864</v>
      </c>
      <c r="N84" s="285"/>
      <c r="O84" s="285"/>
      <c r="P84" s="285"/>
    </row>
    <row r="85" spans="1:16" x14ac:dyDescent="0.2">
      <c r="A85" s="203" t="s">
        <v>2682</v>
      </c>
      <c r="B85" s="285" t="s">
        <v>2683</v>
      </c>
      <c r="C85" s="285" t="s">
        <v>422</v>
      </c>
      <c r="D85" s="285" t="s">
        <v>2684</v>
      </c>
      <c r="E85" s="285" t="s">
        <v>429</v>
      </c>
      <c r="F85" s="285" t="s">
        <v>757</v>
      </c>
      <c r="G85" s="285" t="s">
        <v>2685</v>
      </c>
      <c r="H85" s="285" t="s">
        <v>2686</v>
      </c>
      <c r="I85" s="285" t="s">
        <v>2687</v>
      </c>
      <c r="J85" s="285" t="s">
        <v>424</v>
      </c>
      <c r="K85" s="285" t="s">
        <v>2687</v>
      </c>
      <c r="L85" s="286">
        <v>421903413040</v>
      </c>
      <c r="M85" s="285" t="s">
        <v>2688</v>
      </c>
      <c r="N85" s="285"/>
      <c r="O85" s="285"/>
      <c r="P85" s="285"/>
    </row>
    <row r="86" spans="1:16" ht="12.5" x14ac:dyDescent="0.2">
      <c r="A86" s="198" t="s">
        <v>438</v>
      </c>
      <c r="B86" s="199" t="s">
        <v>1865</v>
      </c>
      <c r="C86" s="200" t="s">
        <v>422</v>
      </c>
      <c r="D86" s="199" t="s">
        <v>439</v>
      </c>
      <c r="E86" s="199" t="s">
        <v>429</v>
      </c>
      <c r="F86" s="199" t="s">
        <v>440</v>
      </c>
      <c r="G86" s="312"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4" t="s">
        <v>476</v>
      </c>
      <c r="I90" s="200" t="s">
        <v>477</v>
      </c>
      <c r="J90" s="200" t="s">
        <v>426</v>
      </c>
      <c r="K90" s="315" t="s">
        <v>1393</v>
      </c>
      <c r="L90" s="316">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4" t="s">
        <v>482</v>
      </c>
      <c r="I91" s="200" t="s">
        <v>1866</v>
      </c>
      <c r="J91" s="200" t="s">
        <v>424</v>
      </c>
      <c r="K91" s="315" t="s">
        <v>483</v>
      </c>
      <c r="L91" s="316">
        <v>421905998953</v>
      </c>
      <c r="M91" s="200" t="s">
        <v>484</v>
      </c>
      <c r="N91" s="199"/>
      <c r="O91" s="200"/>
      <c r="P91" s="199"/>
    </row>
    <row r="92" spans="1:16" ht="20" x14ac:dyDescent="0.2">
      <c r="A92" s="198" t="s">
        <v>485</v>
      </c>
      <c r="B92" s="199" t="s">
        <v>486</v>
      </c>
      <c r="C92" s="200" t="s">
        <v>422</v>
      </c>
      <c r="D92" s="200" t="s">
        <v>473</v>
      </c>
      <c r="E92" s="200" t="s">
        <v>429</v>
      </c>
      <c r="F92" s="200" t="s">
        <v>474</v>
      </c>
      <c r="G92" s="265" t="s">
        <v>487</v>
      </c>
      <c r="H92" s="314" t="s">
        <v>488</v>
      </c>
      <c r="I92" s="200" t="s">
        <v>489</v>
      </c>
      <c r="J92" s="200" t="s">
        <v>426</v>
      </c>
      <c r="K92" s="315" t="s">
        <v>1394</v>
      </c>
      <c r="L92" s="316"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4" t="s">
        <v>495</v>
      </c>
      <c r="I93" s="200" t="s">
        <v>496</v>
      </c>
      <c r="J93" s="200" t="s">
        <v>426</v>
      </c>
      <c r="K93" s="315" t="s">
        <v>496</v>
      </c>
      <c r="L93" s="316">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4" t="s">
        <v>504</v>
      </c>
      <c r="I94" s="200" t="s">
        <v>505</v>
      </c>
      <c r="J94" s="200" t="s">
        <v>426</v>
      </c>
      <c r="K94" s="315" t="s">
        <v>506</v>
      </c>
      <c r="L94" s="316">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4" t="s">
        <v>515</v>
      </c>
      <c r="I96" s="200" t="s">
        <v>1877</v>
      </c>
      <c r="J96" s="200" t="s">
        <v>426</v>
      </c>
      <c r="K96" s="315" t="s">
        <v>516</v>
      </c>
      <c r="L96" s="316">
        <v>421905162424</v>
      </c>
      <c r="M96" s="200" t="s">
        <v>517</v>
      </c>
      <c r="N96" s="199"/>
      <c r="O96" s="200"/>
      <c r="P96" s="199"/>
    </row>
    <row r="97" spans="1:16" ht="20" x14ac:dyDescent="0.2">
      <c r="A97" s="198" t="s">
        <v>518</v>
      </c>
      <c r="B97" s="199" t="s">
        <v>1878</v>
      </c>
      <c r="C97" s="200" t="s">
        <v>422</v>
      </c>
      <c r="D97" s="200" t="s">
        <v>1365</v>
      </c>
      <c r="E97" s="199" t="s">
        <v>433</v>
      </c>
      <c r="F97" s="200" t="s">
        <v>434</v>
      </c>
      <c r="G97" s="265" t="s">
        <v>519</v>
      </c>
      <c r="H97" s="314" t="s">
        <v>520</v>
      </c>
      <c r="I97" s="200" t="s">
        <v>521</v>
      </c>
      <c r="J97" s="200" t="s">
        <v>426</v>
      </c>
      <c r="K97" s="315" t="s">
        <v>1396</v>
      </c>
      <c r="L97" s="316" t="s">
        <v>1397</v>
      </c>
      <c r="M97" s="200" t="s">
        <v>522</v>
      </c>
      <c r="N97" s="199"/>
      <c r="O97" s="200"/>
      <c r="P97" s="199"/>
    </row>
    <row r="98" spans="1:16" x14ac:dyDescent="0.2">
      <c r="A98" s="203">
        <v>30814910</v>
      </c>
      <c r="B98" s="285" t="s">
        <v>2689</v>
      </c>
      <c r="C98" s="285" t="s">
        <v>422</v>
      </c>
      <c r="D98" s="285" t="s">
        <v>1365</v>
      </c>
      <c r="E98" s="285" t="s">
        <v>2690</v>
      </c>
      <c r="F98" s="285" t="s">
        <v>434</v>
      </c>
      <c r="G98" s="285" t="s">
        <v>2691</v>
      </c>
      <c r="H98" s="285" t="s">
        <v>520</v>
      </c>
      <c r="I98" s="285" t="s">
        <v>521</v>
      </c>
      <c r="J98" s="285" t="s">
        <v>426</v>
      </c>
      <c r="K98" s="285" t="s">
        <v>521</v>
      </c>
      <c r="L98" s="286">
        <v>421905267973</v>
      </c>
      <c r="M98" s="285" t="s">
        <v>522</v>
      </c>
      <c r="N98" s="285"/>
      <c r="O98" s="285"/>
      <c r="P98" s="285"/>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4" t="s">
        <v>528</v>
      </c>
      <c r="I102" s="200" t="s">
        <v>2692</v>
      </c>
      <c r="J102" s="200" t="s">
        <v>426</v>
      </c>
      <c r="K102" s="200" t="s">
        <v>529</v>
      </c>
      <c r="L102" s="316">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7"/>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7"/>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8"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6">
        <v>421905380634</v>
      </c>
      <c r="M113" s="319" t="s">
        <v>573</v>
      </c>
      <c r="N113" s="199"/>
      <c r="O113" s="199"/>
      <c r="P113" s="319" t="s">
        <v>1413</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5" t="s">
        <v>579</v>
      </c>
      <c r="L114" s="316">
        <v>421907100191</v>
      </c>
      <c r="M114" s="200" t="s">
        <v>580</v>
      </c>
      <c r="N114" s="199"/>
      <c r="O114" s="200"/>
      <c r="P114" s="199"/>
    </row>
    <row r="115" spans="1:16" ht="12.5" x14ac:dyDescent="0.2">
      <c r="A115" s="198" t="s">
        <v>581</v>
      </c>
      <c r="B115" s="199" t="s">
        <v>582</v>
      </c>
      <c r="C115" s="200" t="s">
        <v>422</v>
      </c>
      <c r="D115" s="200" t="s">
        <v>473</v>
      </c>
      <c r="E115" s="199" t="s">
        <v>429</v>
      </c>
      <c r="F115" s="199" t="s">
        <v>524</v>
      </c>
      <c r="G115" s="199" t="s">
        <v>583</v>
      </c>
      <c r="H115" s="312" t="s">
        <v>1933</v>
      </c>
      <c r="I115" s="199" t="s">
        <v>1934</v>
      </c>
      <c r="J115" s="199" t="s">
        <v>426</v>
      </c>
      <c r="K115" s="275" t="s">
        <v>584</v>
      </c>
      <c r="L115" s="316">
        <v>421905659739</v>
      </c>
      <c r="M115" s="199" t="s">
        <v>585</v>
      </c>
      <c r="N115" s="310"/>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5" t="s">
        <v>3014</v>
      </c>
      <c r="C117" s="285" t="s">
        <v>422</v>
      </c>
      <c r="D117" s="285" t="s">
        <v>3015</v>
      </c>
      <c r="E117" s="285" t="s">
        <v>448</v>
      </c>
      <c r="F117" s="285" t="s">
        <v>449</v>
      </c>
      <c r="G117" s="285" t="s">
        <v>3016</v>
      </c>
      <c r="H117" s="285" t="s">
        <v>3017</v>
      </c>
      <c r="I117" s="285" t="s">
        <v>3018</v>
      </c>
      <c r="J117" s="285" t="s">
        <v>426</v>
      </c>
      <c r="K117" s="285" t="s">
        <v>3018</v>
      </c>
      <c r="L117" s="286">
        <v>421905602706</v>
      </c>
      <c r="M117" s="285" t="s">
        <v>3019</v>
      </c>
      <c r="N117" s="285"/>
      <c r="O117" s="285"/>
      <c r="P117" s="285"/>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20"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5" x14ac:dyDescent="0.2">
      <c r="A131" s="198" t="s">
        <v>1952</v>
      </c>
      <c r="B131" s="199" t="s">
        <v>1953</v>
      </c>
      <c r="C131" s="200" t="s">
        <v>422</v>
      </c>
      <c r="D131" s="200" t="s">
        <v>473</v>
      </c>
      <c r="E131" s="199" t="s">
        <v>429</v>
      </c>
      <c r="F131" s="199" t="s">
        <v>474</v>
      </c>
      <c r="G131" s="321" t="s">
        <v>1954</v>
      </c>
      <c r="H131" s="321" t="s">
        <v>1955</v>
      </c>
      <c r="I131" s="199" t="s">
        <v>1956</v>
      </c>
      <c r="J131" s="199" t="s">
        <v>424</v>
      </c>
      <c r="K131" s="199" t="s">
        <v>1957</v>
      </c>
      <c r="L131" s="201">
        <v>421904260194</v>
      </c>
      <c r="M131" s="199" t="s">
        <v>1958</v>
      </c>
      <c r="N131" s="199"/>
      <c r="O131" s="199"/>
      <c r="P131" s="199"/>
    </row>
    <row r="132" spans="1:16" ht="12.5" x14ac:dyDescent="0.2">
      <c r="A132" s="198" t="s">
        <v>669</v>
      </c>
      <c r="B132" s="199" t="s">
        <v>670</v>
      </c>
      <c r="C132" s="200" t="s">
        <v>422</v>
      </c>
      <c r="D132" s="200" t="s">
        <v>473</v>
      </c>
      <c r="E132" s="199" t="s">
        <v>429</v>
      </c>
      <c r="F132" s="200" t="s">
        <v>524</v>
      </c>
      <c r="G132" s="312"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6">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2">
        <v>421905762340</v>
      </c>
      <c r="M139" s="277" t="s">
        <v>1970</v>
      </c>
      <c r="N139" s="277"/>
      <c r="O139" s="277"/>
      <c r="P139" s="277"/>
    </row>
    <row r="140" spans="1:16" x14ac:dyDescent="0.2">
      <c r="A140" s="203" t="s">
        <v>2699</v>
      </c>
      <c r="B140" s="285" t="s">
        <v>2700</v>
      </c>
      <c r="C140" s="285" t="s">
        <v>422</v>
      </c>
      <c r="D140" s="285" t="s">
        <v>2701</v>
      </c>
      <c r="E140" s="285" t="s">
        <v>435</v>
      </c>
      <c r="F140" s="285" t="s">
        <v>493</v>
      </c>
      <c r="G140" s="285" t="s">
        <v>2702</v>
      </c>
      <c r="H140" s="285" t="s">
        <v>495</v>
      </c>
      <c r="I140" s="285" t="s">
        <v>496</v>
      </c>
      <c r="J140" s="285" t="s">
        <v>424</v>
      </c>
      <c r="K140" s="285" t="s">
        <v>496</v>
      </c>
      <c r="L140" s="286">
        <v>421911361044</v>
      </c>
      <c r="M140" s="285" t="s">
        <v>2703</v>
      </c>
      <c r="N140" s="285"/>
      <c r="O140" s="285"/>
      <c r="P140" s="285"/>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2" t="s">
        <v>1439</v>
      </c>
      <c r="M145" s="277" t="s">
        <v>1440</v>
      </c>
      <c r="N145" s="277"/>
      <c r="O145" s="277"/>
      <c r="P145" s="277"/>
    </row>
    <row r="146" spans="1:16" x14ac:dyDescent="0.2">
      <c r="A146" s="203" t="s">
        <v>2704</v>
      </c>
      <c r="B146" s="285" t="s">
        <v>2705</v>
      </c>
      <c r="C146" s="285" t="s">
        <v>422</v>
      </c>
      <c r="D146" s="285" t="s">
        <v>950</v>
      </c>
      <c r="E146" s="285" t="s">
        <v>430</v>
      </c>
      <c r="F146" s="285" t="s">
        <v>2706</v>
      </c>
      <c r="G146" s="285" t="s">
        <v>2707</v>
      </c>
      <c r="H146" s="285" t="s">
        <v>2708</v>
      </c>
      <c r="I146" s="285" t="s">
        <v>2709</v>
      </c>
      <c r="J146" s="285" t="s">
        <v>2710</v>
      </c>
      <c r="K146" s="285" t="s">
        <v>2709</v>
      </c>
      <c r="L146" s="286">
        <v>421415073611</v>
      </c>
      <c r="M146" s="285" t="s">
        <v>2711</v>
      </c>
      <c r="N146" s="285"/>
      <c r="O146" s="285"/>
      <c r="P146" s="285"/>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10"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6">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6">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6">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5" t="s">
        <v>868</v>
      </c>
      <c r="C165" s="285" t="s">
        <v>422</v>
      </c>
      <c r="D165" s="285" t="s">
        <v>473</v>
      </c>
      <c r="E165" s="285" t="s">
        <v>429</v>
      </c>
      <c r="F165" s="285" t="s">
        <v>524</v>
      </c>
      <c r="G165" s="285" t="s">
        <v>869</v>
      </c>
      <c r="H165" s="285" t="s">
        <v>870</v>
      </c>
      <c r="I165" s="285" t="s">
        <v>1987</v>
      </c>
      <c r="J165" s="285" t="s">
        <v>871</v>
      </c>
      <c r="K165" s="285" t="s">
        <v>2713</v>
      </c>
      <c r="L165" s="286" t="s">
        <v>2714</v>
      </c>
      <c r="M165" s="285" t="s">
        <v>872</v>
      </c>
      <c r="N165" s="285"/>
      <c r="O165" s="285"/>
      <c r="P165" s="285"/>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2">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2">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2">
        <v>421905245008</v>
      </c>
      <c r="M181" s="277" t="s">
        <v>961</v>
      </c>
      <c r="N181" s="277"/>
      <c r="O181" s="277"/>
      <c r="P181" s="277"/>
    </row>
    <row r="182" spans="1:16" ht="20" x14ac:dyDescent="0.2">
      <c r="A182" s="178" t="s">
        <v>1450</v>
      </c>
      <c r="B182" s="318" t="s">
        <v>1451</v>
      </c>
      <c r="C182" s="200" t="s">
        <v>422</v>
      </c>
      <c r="D182" s="277" t="s">
        <v>1434</v>
      </c>
      <c r="E182" s="277" t="s">
        <v>429</v>
      </c>
      <c r="F182" s="277" t="s">
        <v>425</v>
      </c>
      <c r="G182" s="277" t="s">
        <v>1452</v>
      </c>
      <c r="H182" s="277" t="s">
        <v>1453</v>
      </c>
      <c r="I182" s="277" t="s">
        <v>1437</v>
      </c>
      <c r="J182" s="277" t="s">
        <v>424</v>
      </c>
      <c r="K182" s="277" t="s">
        <v>2015</v>
      </c>
      <c r="L182" s="323"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2">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4" t="s">
        <v>980</v>
      </c>
      <c r="I185" s="277" t="s">
        <v>981</v>
      </c>
      <c r="J185" s="277" t="s">
        <v>424</v>
      </c>
      <c r="K185" s="277" t="s">
        <v>981</v>
      </c>
      <c r="L185" s="322">
        <v>421915282858</v>
      </c>
      <c r="M185" s="277" t="s">
        <v>982</v>
      </c>
      <c r="N185" s="277"/>
      <c r="O185" s="277"/>
      <c r="P185" s="277"/>
    </row>
    <row r="186" spans="1:16" ht="12.5" x14ac:dyDescent="0.25">
      <c r="A186" s="178" t="s">
        <v>2016</v>
      </c>
      <c r="B186" s="277" t="s">
        <v>2017</v>
      </c>
      <c r="C186" s="277" t="s">
        <v>422</v>
      </c>
      <c r="D186" s="200" t="s">
        <v>2018</v>
      </c>
      <c r="E186" s="277" t="s">
        <v>429</v>
      </c>
      <c r="F186" s="200" t="s">
        <v>2019</v>
      </c>
      <c r="G186" s="325" t="s">
        <v>2020</v>
      </c>
      <c r="H186" s="324" t="s">
        <v>2021</v>
      </c>
      <c r="I186" s="277" t="s">
        <v>2022</v>
      </c>
      <c r="J186" s="277" t="s">
        <v>2023</v>
      </c>
      <c r="K186" s="277" t="s">
        <v>2024</v>
      </c>
      <c r="L186" s="322">
        <v>421905283021</v>
      </c>
      <c r="M186" s="277" t="s">
        <v>2025</v>
      </c>
      <c r="N186" s="277"/>
      <c r="O186" s="277"/>
      <c r="P186" s="277"/>
    </row>
    <row r="187" spans="1:16" x14ac:dyDescent="0.2">
      <c r="A187" s="203" t="s">
        <v>2716</v>
      </c>
      <c r="B187" s="285" t="s">
        <v>2717</v>
      </c>
      <c r="C187" s="285" t="s">
        <v>2718</v>
      </c>
      <c r="D187" s="285" t="s">
        <v>2719</v>
      </c>
      <c r="E187" s="285" t="s">
        <v>2720</v>
      </c>
      <c r="F187" s="285" t="s">
        <v>2721</v>
      </c>
      <c r="G187" s="285" t="s">
        <v>2722</v>
      </c>
      <c r="H187" s="285" t="s">
        <v>2723</v>
      </c>
      <c r="I187" s="285" t="s">
        <v>2724</v>
      </c>
      <c r="J187" s="285" t="s">
        <v>2725</v>
      </c>
      <c r="K187" s="285" t="s">
        <v>2724</v>
      </c>
      <c r="L187" s="286">
        <v>421905365513</v>
      </c>
      <c r="M187" s="285" t="s">
        <v>2726</v>
      </c>
      <c r="N187" s="285"/>
      <c r="O187" s="285"/>
      <c r="P187" s="285"/>
    </row>
    <row r="188" spans="1:16" x14ac:dyDescent="0.2">
      <c r="A188" s="203" t="s">
        <v>2727</v>
      </c>
      <c r="B188" s="285" t="s">
        <v>2728</v>
      </c>
      <c r="C188" s="285" t="s">
        <v>422</v>
      </c>
      <c r="D188" s="285" t="s">
        <v>2729</v>
      </c>
      <c r="E188" s="285" t="s">
        <v>2730</v>
      </c>
      <c r="F188" s="285" t="s">
        <v>2731</v>
      </c>
      <c r="G188" s="285" t="s">
        <v>2732</v>
      </c>
      <c r="H188" s="285" t="s">
        <v>2733</v>
      </c>
      <c r="I188" s="285" t="s">
        <v>2734</v>
      </c>
      <c r="J188" s="285" t="s">
        <v>424</v>
      </c>
      <c r="K188" s="285" t="s">
        <v>2735</v>
      </c>
      <c r="L188" s="286">
        <v>421944608826</v>
      </c>
      <c r="M188" s="285" t="s">
        <v>2357</v>
      </c>
      <c r="N188" s="285"/>
      <c r="O188" s="285"/>
      <c r="P188" s="285"/>
    </row>
    <row r="189" spans="1:16" x14ac:dyDescent="0.2">
      <c r="A189" s="203" t="s">
        <v>2736</v>
      </c>
      <c r="B189" s="285" t="s">
        <v>2737</v>
      </c>
      <c r="C189" s="285" t="s">
        <v>422</v>
      </c>
      <c r="D189" s="285" t="s">
        <v>2738</v>
      </c>
      <c r="E189" s="285" t="s">
        <v>2698</v>
      </c>
      <c r="F189" s="285" t="s">
        <v>1013</v>
      </c>
      <c r="G189" s="285" t="s">
        <v>2739</v>
      </c>
      <c r="H189" s="285" t="s">
        <v>2740</v>
      </c>
      <c r="I189" s="285" t="s">
        <v>2741</v>
      </c>
      <c r="J189" s="285" t="s">
        <v>424</v>
      </c>
      <c r="K189" s="285" t="s">
        <v>2741</v>
      </c>
      <c r="L189" s="286">
        <v>421903226107</v>
      </c>
      <c r="M189" s="285" t="s">
        <v>2742</v>
      </c>
      <c r="N189" s="285"/>
      <c r="O189" s="285"/>
      <c r="P189" s="285"/>
    </row>
    <row r="190" spans="1:16" x14ac:dyDescent="0.2">
      <c r="A190" s="203" t="s">
        <v>2743</v>
      </c>
      <c r="B190" s="285" t="s">
        <v>2744</v>
      </c>
      <c r="C190" s="285" t="s">
        <v>422</v>
      </c>
      <c r="D190" s="285" t="s">
        <v>2745</v>
      </c>
      <c r="E190" s="285" t="s">
        <v>2746</v>
      </c>
      <c r="F190" s="285" t="s">
        <v>2747</v>
      </c>
      <c r="G190" s="285" t="s">
        <v>2357</v>
      </c>
      <c r="H190" s="285" t="s">
        <v>2748</v>
      </c>
      <c r="I190" s="285" t="s">
        <v>2749</v>
      </c>
      <c r="J190" s="285" t="s">
        <v>424</v>
      </c>
      <c r="K190" s="285" t="s">
        <v>2357</v>
      </c>
      <c r="L190" s="286" t="s">
        <v>2357</v>
      </c>
      <c r="M190" s="285" t="s">
        <v>2750</v>
      </c>
      <c r="N190" s="285"/>
      <c r="O190" s="285"/>
      <c r="P190" s="285"/>
    </row>
    <row r="191" spans="1:16" ht="12.5" x14ac:dyDescent="0.25">
      <c r="A191" s="203" t="s">
        <v>2026</v>
      </c>
      <c r="B191" s="285" t="s">
        <v>2027</v>
      </c>
      <c r="C191" s="285" t="s">
        <v>2028</v>
      </c>
      <c r="D191" s="285" t="s">
        <v>2029</v>
      </c>
      <c r="E191" s="285" t="s">
        <v>429</v>
      </c>
      <c r="F191" s="285" t="s">
        <v>524</v>
      </c>
      <c r="G191" s="313" t="s">
        <v>2030</v>
      </c>
      <c r="H191" s="285" t="s">
        <v>2031</v>
      </c>
      <c r="I191" s="285" t="s">
        <v>2032</v>
      </c>
      <c r="J191" s="285" t="s">
        <v>1704</v>
      </c>
      <c r="K191" s="285" t="s">
        <v>2033</v>
      </c>
      <c r="L191" s="286">
        <v>421917905248</v>
      </c>
      <c r="M191" s="285" t="s">
        <v>2034</v>
      </c>
      <c r="N191" s="285"/>
      <c r="O191" s="285"/>
      <c r="P191" s="285"/>
    </row>
    <row r="192" spans="1:16" x14ac:dyDescent="0.2">
      <c r="A192" s="203" t="s">
        <v>2035</v>
      </c>
      <c r="B192" s="285" t="s">
        <v>2036</v>
      </c>
      <c r="C192" s="285" t="s">
        <v>422</v>
      </c>
      <c r="D192" s="285" t="s">
        <v>2037</v>
      </c>
      <c r="E192" s="285" t="s">
        <v>429</v>
      </c>
      <c r="F192" s="285" t="s">
        <v>550</v>
      </c>
      <c r="G192" s="285" t="s">
        <v>2038</v>
      </c>
      <c r="H192" s="285" t="s">
        <v>2039</v>
      </c>
      <c r="I192" s="285" t="s">
        <v>751</v>
      </c>
      <c r="J192" s="285" t="s">
        <v>424</v>
      </c>
      <c r="K192" s="285" t="s">
        <v>751</v>
      </c>
      <c r="L192" s="286">
        <v>421905245825</v>
      </c>
      <c r="M192" s="285" t="s">
        <v>2040</v>
      </c>
      <c r="N192" s="285"/>
      <c r="O192" s="285"/>
      <c r="P192" s="285"/>
    </row>
    <row r="193" spans="1:16" x14ac:dyDescent="0.2">
      <c r="A193" s="203" t="s">
        <v>2235</v>
      </c>
      <c r="B193" s="285" t="s">
        <v>2236</v>
      </c>
      <c r="C193" s="285" t="s">
        <v>422</v>
      </c>
      <c r="D193" s="285" t="s">
        <v>2237</v>
      </c>
      <c r="E193" s="285" t="s">
        <v>429</v>
      </c>
      <c r="F193" s="285" t="s">
        <v>2238</v>
      </c>
      <c r="G193" s="285" t="s">
        <v>2239</v>
      </c>
      <c r="H193" s="285" t="s">
        <v>2240</v>
      </c>
      <c r="I193" s="285" t="s">
        <v>2241</v>
      </c>
      <c r="J193" s="277" t="s">
        <v>426</v>
      </c>
      <c r="K193" s="285"/>
      <c r="L193" s="286"/>
      <c r="M193" s="285" t="s">
        <v>2242</v>
      </c>
      <c r="N193" s="285"/>
      <c r="O193" s="285"/>
      <c r="P193" s="285"/>
    </row>
    <row r="194" spans="1:16" x14ac:dyDescent="0.2">
      <c r="A194" s="203" t="s">
        <v>2751</v>
      </c>
      <c r="B194" s="285" t="s">
        <v>2752</v>
      </c>
      <c r="C194" s="285" t="s">
        <v>422</v>
      </c>
      <c r="D194" s="285" t="s">
        <v>2753</v>
      </c>
      <c r="E194" s="285" t="s">
        <v>433</v>
      </c>
      <c r="F194" s="285" t="s">
        <v>434</v>
      </c>
      <c r="G194" s="285" t="s">
        <v>2754</v>
      </c>
      <c r="H194" s="285" t="s">
        <v>2755</v>
      </c>
      <c r="I194" s="285" t="s">
        <v>2756</v>
      </c>
      <c r="J194" s="285" t="s">
        <v>426</v>
      </c>
      <c r="K194" s="285" t="s">
        <v>2756</v>
      </c>
      <c r="L194" s="286">
        <v>421911830220</v>
      </c>
      <c r="M194" s="285" t="s">
        <v>2757</v>
      </c>
      <c r="N194" s="285"/>
      <c r="O194" s="285"/>
      <c r="P194" s="285"/>
    </row>
    <row r="195" spans="1:16" x14ac:dyDescent="0.2">
      <c r="A195" s="203" t="s">
        <v>2758</v>
      </c>
      <c r="B195" s="285" t="s">
        <v>2759</v>
      </c>
      <c r="C195" s="285" t="s">
        <v>422</v>
      </c>
      <c r="D195" s="285" t="s">
        <v>2760</v>
      </c>
      <c r="E195" s="285" t="s">
        <v>429</v>
      </c>
      <c r="F195" s="285" t="s">
        <v>757</v>
      </c>
      <c r="G195" s="285" t="s">
        <v>2761</v>
      </c>
      <c r="H195" s="285" t="s">
        <v>2762</v>
      </c>
      <c r="I195" s="285" t="s">
        <v>2763</v>
      </c>
      <c r="J195" s="285" t="s">
        <v>2514</v>
      </c>
      <c r="K195" s="285" t="s">
        <v>2763</v>
      </c>
      <c r="L195" s="286">
        <v>421915714821</v>
      </c>
      <c r="M195" s="285" t="s">
        <v>2764</v>
      </c>
      <c r="N195" s="285"/>
      <c r="O195" s="285"/>
      <c r="P195" s="285"/>
    </row>
    <row r="196" spans="1:16" x14ac:dyDescent="0.2">
      <c r="A196" s="203" t="s">
        <v>2765</v>
      </c>
      <c r="B196" s="285" t="s">
        <v>2766</v>
      </c>
      <c r="C196" s="285" t="s">
        <v>422</v>
      </c>
      <c r="D196" s="285" t="s">
        <v>2767</v>
      </c>
      <c r="E196" s="285" t="s">
        <v>1708</v>
      </c>
      <c r="F196" s="285" t="s">
        <v>1777</v>
      </c>
      <c r="G196" s="285" t="s">
        <v>2768</v>
      </c>
      <c r="H196" s="285" t="s">
        <v>2769</v>
      </c>
      <c r="I196" s="285" t="s">
        <v>2770</v>
      </c>
      <c r="J196" s="285" t="s">
        <v>424</v>
      </c>
      <c r="K196" s="285" t="s">
        <v>2770</v>
      </c>
      <c r="L196" s="286">
        <v>421905315540</v>
      </c>
      <c r="M196" s="285" t="s">
        <v>2771</v>
      </c>
      <c r="N196" s="285"/>
      <c r="O196" s="285"/>
      <c r="P196" s="285"/>
    </row>
    <row r="197" spans="1:16" x14ac:dyDescent="0.2">
      <c r="A197" s="203" t="s">
        <v>2772</v>
      </c>
      <c r="B197" s="285" t="s">
        <v>2773</v>
      </c>
      <c r="C197" s="285" t="s">
        <v>422</v>
      </c>
      <c r="D197" s="285" t="s">
        <v>2774</v>
      </c>
      <c r="E197" s="285" t="s">
        <v>1871</v>
      </c>
      <c r="F197" s="285" t="s">
        <v>1872</v>
      </c>
      <c r="G197" s="285" t="s">
        <v>2357</v>
      </c>
      <c r="H197" s="285" t="s">
        <v>2775</v>
      </c>
      <c r="I197" s="285" t="s">
        <v>2776</v>
      </c>
      <c r="J197" s="285" t="s">
        <v>426</v>
      </c>
      <c r="K197" s="285" t="s">
        <v>2776</v>
      </c>
      <c r="L197" s="286">
        <v>421948137172</v>
      </c>
      <c r="M197" s="285" t="s">
        <v>2357</v>
      </c>
      <c r="N197" s="285"/>
      <c r="O197" s="285"/>
      <c r="P197" s="285"/>
    </row>
    <row r="198" spans="1:16" x14ac:dyDescent="0.2">
      <c r="A198" s="203" t="s">
        <v>2777</v>
      </c>
      <c r="B198" s="285" t="s">
        <v>2778</v>
      </c>
      <c r="C198" s="285" t="s">
        <v>422</v>
      </c>
      <c r="D198" s="285" t="s">
        <v>2779</v>
      </c>
      <c r="E198" s="285" t="s">
        <v>433</v>
      </c>
      <c r="F198" s="285" t="s">
        <v>432</v>
      </c>
      <c r="G198" s="285" t="s">
        <v>2780</v>
      </c>
      <c r="H198" s="285" t="s">
        <v>2781</v>
      </c>
      <c r="I198" s="285" t="s">
        <v>2782</v>
      </c>
      <c r="J198" s="285" t="s">
        <v>426</v>
      </c>
      <c r="K198" s="285" t="s">
        <v>2783</v>
      </c>
      <c r="L198" s="286">
        <v>421918766009</v>
      </c>
      <c r="M198" s="285" t="s">
        <v>2784</v>
      </c>
      <c r="N198" s="285"/>
      <c r="O198" s="285"/>
      <c r="P198" s="285"/>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5" t="s">
        <v>2787</v>
      </c>
      <c r="C200" s="285" t="s">
        <v>422</v>
      </c>
      <c r="D200" s="285" t="s">
        <v>2788</v>
      </c>
      <c r="E200" s="285" t="s">
        <v>2789</v>
      </c>
      <c r="F200" s="285" t="s">
        <v>2790</v>
      </c>
      <c r="G200" s="285" t="s">
        <v>2791</v>
      </c>
      <c r="H200" s="285" t="s">
        <v>2792</v>
      </c>
      <c r="I200" s="285" t="s">
        <v>2793</v>
      </c>
      <c r="J200" s="285" t="s">
        <v>424</v>
      </c>
      <c r="K200" s="285" t="s">
        <v>2794</v>
      </c>
      <c r="L200" s="286">
        <v>421908470934</v>
      </c>
      <c r="M200" s="285" t="s">
        <v>2795</v>
      </c>
      <c r="N200" s="285"/>
      <c r="O200" s="285"/>
      <c r="P200" s="285"/>
    </row>
    <row r="201" spans="1:16" x14ac:dyDescent="0.2">
      <c r="A201" s="203" t="s">
        <v>2796</v>
      </c>
      <c r="B201" s="285" t="s">
        <v>2797</v>
      </c>
      <c r="C201" s="285" t="s">
        <v>422</v>
      </c>
      <c r="D201" s="285" t="s">
        <v>2798</v>
      </c>
      <c r="E201" s="285" t="s">
        <v>2799</v>
      </c>
      <c r="F201" s="285" t="s">
        <v>2800</v>
      </c>
      <c r="G201" s="285" t="s">
        <v>2801</v>
      </c>
      <c r="H201" s="285" t="s">
        <v>2802</v>
      </c>
      <c r="I201" s="285" t="s">
        <v>2803</v>
      </c>
      <c r="J201" s="285" t="s">
        <v>426</v>
      </c>
      <c r="K201" s="285" t="s">
        <v>2804</v>
      </c>
      <c r="L201" s="286">
        <v>421903544565</v>
      </c>
      <c r="M201" s="285" t="s">
        <v>2357</v>
      </c>
      <c r="N201" s="285"/>
      <c r="O201" s="285"/>
      <c r="P201" s="285"/>
    </row>
    <row r="202" spans="1:16" x14ac:dyDescent="0.2">
      <c r="A202" s="203" t="s">
        <v>2805</v>
      </c>
      <c r="B202" s="285" t="s">
        <v>2806</v>
      </c>
      <c r="C202" s="285" t="s">
        <v>422</v>
      </c>
      <c r="D202" s="285" t="s">
        <v>2807</v>
      </c>
      <c r="E202" s="285" t="s">
        <v>429</v>
      </c>
      <c r="F202" s="285" t="s">
        <v>550</v>
      </c>
      <c r="G202" s="285" t="s">
        <v>2808</v>
      </c>
      <c r="H202" s="285" t="s">
        <v>2809</v>
      </c>
      <c r="I202" s="285" t="s">
        <v>2810</v>
      </c>
      <c r="J202" s="285" t="s">
        <v>2514</v>
      </c>
      <c r="K202" s="285" t="s">
        <v>2811</v>
      </c>
      <c r="L202" s="286">
        <v>421911787770</v>
      </c>
      <c r="M202" s="285" t="s">
        <v>2812</v>
      </c>
      <c r="N202" s="285"/>
      <c r="O202" s="285"/>
      <c r="P202" s="285"/>
    </row>
    <row r="203" spans="1:16" x14ac:dyDescent="0.2">
      <c r="A203" s="203" t="s">
        <v>2813</v>
      </c>
      <c r="B203" s="285" t="s">
        <v>2814</v>
      </c>
      <c r="C203" s="285" t="s">
        <v>422</v>
      </c>
      <c r="D203" s="285" t="s">
        <v>2815</v>
      </c>
      <c r="E203" s="285" t="s">
        <v>429</v>
      </c>
      <c r="F203" s="285" t="s">
        <v>2816</v>
      </c>
      <c r="G203" s="285" t="s">
        <v>2817</v>
      </c>
      <c r="H203" s="285" t="s">
        <v>2818</v>
      </c>
      <c r="I203" s="285" t="s">
        <v>2819</v>
      </c>
      <c r="J203" s="285" t="s">
        <v>424</v>
      </c>
      <c r="K203" s="285" t="s">
        <v>2819</v>
      </c>
      <c r="L203" s="286">
        <v>421903408371</v>
      </c>
      <c r="M203" s="285" t="s">
        <v>2820</v>
      </c>
      <c r="N203" s="285"/>
      <c r="O203" s="285"/>
      <c r="P203" s="285"/>
    </row>
    <row r="204" spans="1:16" x14ac:dyDescent="0.2">
      <c r="A204" s="203" t="s">
        <v>2821</v>
      </c>
      <c r="B204" s="285" t="s">
        <v>2822</v>
      </c>
      <c r="C204" s="285" t="s">
        <v>422</v>
      </c>
      <c r="D204" s="285" t="s">
        <v>2823</v>
      </c>
      <c r="E204" s="285" t="s">
        <v>429</v>
      </c>
      <c r="F204" s="285" t="s">
        <v>825</v>
      </c>
      <c r="G204" s="285" t="s">
        <v>2824</v>
      </c>
      <c r="H204" s="285" t="s">
        <v>2825</v>
      </c>
      <c r="I204" s="285" t="s">
        <v>2826</v>
      </c>
      <c r="J204" s="285" t="s">
        <v>424</v>
      </c>
      <c r="K204" s="285" t="s">
        <v>2826</v>
      </c>
      <c r="L204" s="286">
        <v>421905710859</v>
      </c>
      <c r="M204" s="285" t="s">
        <v>2827</v>
      </c>
      <c r="N204" s="285"/>
      <c r="O204" s="285"/>
      <c r="P204" s="285"/>
    </row>
    <row r="205" spans="1:16" x14ac:dyDescent="0.2">
      <c r="A205" s="203" t="s">
        <v>2828</v>
      </c>
      <c r="B205" s="285" t="s">
        <v>2829</v>
      </c>
      <c r="C205" s="285" t="s">
        <v>422</v>
      </c>
      <c r="D205" s="285" t="s">
        <v>2830</v>
      </c>
      <c r="E205" s="285" t="s">
        <v>2831</v>
      </c>
      <c r="F205" s="285" t="s">
        <v>2832</v>
      </c>
      <c r="G205" s="285" t="s">
        <v>2833</v>
      </c>
      <c r="H205" s="285" t="s">
        <v>2834</v>
      </c>
      <c r="I205" s="285" t="s">
        <v>2835</v>
      </c>
      <c r="J205" s="285" t="s">
        <v>424</v>
      </c>
      <c r="K205" s="285" t="s">
        <v>2835</v>
      </c>
      <c r="L205" s="286">
        <v>421907725303</v>
      </c>
      <c r="M205" s="285" t="s">
        <v>2836</v>
      </c>
      <c r="N205" s="285"/>
      <c r="O205" s="285"/>
      <c r="P205" s="285"/>
    </row>
    <row r="206" spans="1:16" x14ac:dyDescent="0.2">
      <c r="A206" s="203" t="s">
        <v>2041</v>
      </c>
      <c r="B206" s="285" t="s">
        <v>2042</v>
      </c>
      <c r="C206" s="285" t="s">
        <v>422</v>
      </c>
      <c r="D206" s="285" t="s">
        <v>2043</v>
      </c>
      <c r="E206" s="285" t="s">
        <v>433</v>
      </c>
      <c r="F206" s="285" t="s">
        <v>434</v>
      </c>
      <c r="G206" s="285" t="s">
        <v>2044</v>
      </c>
      <c r="H206" s="285" t="s">
        <v>2045</v>
      </c>
      <c r="I206" s="285" t="s">
        <v>2046</v>
      </c>
      <c r="J206" s="285" t="s">
        <v>424</v>
      </c>
      <c r="K206" s="285" t="s">
        <v>2979</v>
      </c>
      <c r="L206" s="286" t="s">
        <v>2980</v>
      </c>
      <c r="M206" s="285" t="s">
        <v>2047</v>
      </c>
      <c r="N206" s="285"/>
      <c r="O206" s="285"/>
      <c r="P206" s="285"/>
    </row>
    <row r="207" spans="1:16" x14ac:dyDescent="0.2">
      <c r="A207" s="203" t="s">
        <v>2837</v>
      </c>
      <c r="B207" s="285" t="s">
        <v>2838</v>
      </c>
      <c r="C207" s="285" t="s">
        <v>422</v>
      </c>
      <c r="D207" s="285" t="s">
        <v>2839</v>
      </c>
      <c r="E207" s="285" t="s">
        <v>2365</v>
      </c>
      <c r="F207" s="285" t="s">
        <v>2840</v>
      </c>
      <c r="G207" s="285" t="s">
        <v>2841</v>
      </c>
      <c r="H207" s="285" t="s">
        <v>2842</v>
      </c>
      <c r="I207" s="285" t="s">
        <v>2843</v>
      </c>
      <c r="J207" s="285" t="s">
        <v>2514</v>
      </c>
      <c r="K207" s="285" t="s">
        <v>2843</v>
      </c>
      <c r="L207" s="286">
        <v>421903769454</v>
      </c>
      <c r="M207" s="285" t="s">
        <v>2844</v>
      </c>
      <c r="N207" s="285"/>
      <c r="O207" s="285"/>
      <c r="P207" s="285"/>
    </row>
    <row r="208" spans="1:16" x14ac:dyDescent="0.2">
      <c r="A208" s="203" t="s">
        <v>2845</v>
      </c>
      <c r="B208" s="285" t="s">
        <v>2846</v>
      </c>
      <c r="C208" s="285" t="s">
        <v>422</v>
      </c>
      <c r="D208" s="285" t="s">
        <v>2847</v>
      </c>
      <c r="E208" s="285" t="s">
        <v>1893</v>
      </c>
      <c r="F208" s="285" t="s">
        <v>1894</v>
      </c>
      <c r="G208" s="285" t="s">
        <v>2357</v>
      </c>
      <c r="H208" s="285" t="s">
        <v>2848</v>
      </c>
      <c r="I208" s="285" t="s">
        <v>2849</v>
      </c>
      <c r="J208" s="285" t="s">
        <v>426</v>
      </c>
      <c r="K208" s="285" t="s">
        <v>2357</v>
      </c>
      <c r="L208" s="286" t="s">
        <v>2357</v>
      </c>
      <c r="M208" s="285" t="s">
        <v>2850</v>
      </c>
      <c r="N208" s="285"/>
      <c r="O208" s="285"/>
      <c r="P208" s="285"/>
    </row>
    <row r="209" spans="1:16" x14ac:dyDescent="0.2">
      <c r="A209" s="203" t="s">
        <v>2048</v>
      </c>
      <c r="B209" s="285" t="s">
        <v>2049</v>
      </c>
      <c r="C209" s="285" t="s">
        <v>422</v>
      </c>
      <c r="D209" s="285" t="s">
        <v>2050</v>
      </c>
      <c r="E209" s="285" t="s">
        <v>1871</v>
      </c>
      <c r="F209" s="285" t="s">
        <v>1872</v>
      </c>
      <c r="G209" s="285" t="s">
        <v>2051</v>
      </c>
      <c r="H209" s="285" t="s">
        <v>2977</v>
      </c>
      <c r="I209" s="285" t="s">
        <v>2052</v>
      </c>
      <c r="J209" s="285" t="s">
        <v>424</v>
      </c>
      <c r="K209" s="285" t="s">
        <v>2053</v>
      </c>
      <c r="L209" s="286">
        <v>421949335971</v>
      </c>
      <c r="M209" s="285" t="s">
        <v>2054</v>
      </c>
      <c r="N209" s="285" t="s">
        <v>2851</v>
      </c>
      <c r="O209" s="285"/>
      <c r="P209" s="285"/>
    </row>
    <row r="210" spans="1:16" x14ac:dyDescent="0.2">
      <c r="A210" s="203" t="s">
        <v>2852</v>
      </c>
      <c r="B210" s="285" t="s">
        <v>2853</v>
      </c>
      <c r="C210" s="285" t="s">
        <v>422</v>
      </c>
      <c r="D210" s="285" t="s">
        <v>2854</v>
      </c>
      <c r="E210" s="285" t="s">
        <v>2855</v>
      </c>
      <c r="F210" s="285" t="s">
        <v>2856</v>
      </c>
      <c r="G210" s="285" t="s">
        <v>2357</v>
      </c>
      <c r="H210" s="285" t="s">
        <v>2857</v>
      </c>
      <c r="I210" s="285" t="s">
        <v>2858</v>
      </c>
      <c r="J210" s="285" t="s">
        <v>2785</v>
      </c>
      <c r="K210" s="285" t="s">
        <v>2858</v>
      </c>
      <c r="L210" s="286">
        <v>421918394244</v>
      </c>
      <c r="M210" s="285" t="s">
        <v>2859</v>
      </c>
      <c r="N210" s="285"/>
      <c r="O210" s="285"/>
      <c r="P210" s="285"/>
    </row>
    <row r="211" spans="1:16" x14ac:dyDescent="0.2">
      <c r="A211" s="203" t="s">
        <v>2860</v>
      </c>
      <c r="B211" s="285" t="s">
        <v>2861</v>
      </c>
      <c r="C211" s="285" t="s">
        <v>422</v>
      </c>
      <c r="D211" s="285" t="s">
        <v>2862</v>
      </c>
      <c r="E211" s="285" t="s">
        <v>423</v>
      </c>
      <c r="F211" s="285" t="s">
        <v>816</v>
      </c>
      <c r="G211" s="285" t="s">
        <v>2863</v>
      </c>
      <c r="H211" s="285" t="s">
        <v>2864</v>
      </c>
      <c r="I211" s="285" t="s">
        <v>2865</v>
      </c>
      <c r="J211" s="285" t="s">
        <v>424</v>
      </c>
      <c r="K211" s="285" t="s">
        <v>2865</v>
      </c>
      <c r="L211" s="286">
        <v>421903551810</v>
      </c>
      <c r="M211" s="285" t="s">
        <v>2866</v>
      </c>
      <c r="N211" s="285"/>
      <c r="O211" s="285"/>
      <c r="P211" s="285"/>
    </row>
    <row r="212" spans="1:16" x14ac:dyDescent="0.2">
      <c r="A212" s="203" t="s">
        <v>2055</v>
      </c>
      <c r="B212" s="285" t="s">
        <v>2056</v>
      </c>
      <c r="C212" s="285" t="s">
        <v>422</v>
      </c>
      <c r="D212" s="285" t="s">
        <v>2057</v>
      </c>
      <c r="E212" s="285" t="s">
        <v>2058</v>
      </c>
      <c r="F212" s="285" t="s">
        <v>2059</v>
      </c>
      <c r="G212" s="285" t="s">
        <v>2867</v>
      </c>
      <c r="H212" s="285" t="s">
        <v>2060</v>
      </c>
      <c r="I212" s="285" t="s">
        <v>2061</v>
      </c>
      <c r="J212" s="285" t="s">
        <v>2062</v>
      </c>
      <c r="K212" s="285" t="s">
        <v>2061</v>
      </c>
      <c r="L212" s="286">
        <v>421905264228</v>
      </c>
      <c r="M212" s="285" t="s">
        <v>2063</v>
      </c>
      <c r="N212" s="285"/>
      <c r="O212" s="285"/>
      <c r="P212" s="285"/>
    </row>
    <row r="213" spans="1:16" ht="12.5" x14ac:dyDescent="0.25">
      <c r="A213" s="203" t="s">
        <v>2064</v>
      </c>
      <c r="B213" s="285" t="s">
        <v>2065</v>
      </c>
      <c r="C213" s="285" t="s">
        <v>422</v>
      </c>
      <c r="D213" s="285" t="s">
        <v>2066</v>
      </c>
      <c r="E213" s="199" t="s">
        <v>429</v>
      </c>
      <c r="F213" s="285" t="s">
        <v>541</v>
      </c>
      <c r="G213" s="313" t="s">
        <v>2067</v>
      </c>
      <c r="H213" s="313" t="s">
        <v>2068</v>
      </c>
      <c r="I213" s="285" t="s">
        <v>2069</v>
      </c>
      <c r="J213" s="285" t="s">
        <v>424</v>
      </c>
      <c r="K213" s="285" t="s">
        <v>2069</v>
      </c>
      <c r="L213" s="286">
        <v>421903851953</v>
      </c>
      <c r="M213" s="285" t="s">
        <v>2070</v>
      </c>
      <c r="N213" s="285"/>
      <c r="O213" s="285"/>
      <c r="P213" s="285"/>
    </row>
    <row r="214" spans="1:16" x14ac:dyDescent="0.2">
      <c r="A214" s="203" t="s">
        <v>2868</v>
      </c>
      <c r="B214" s="285" t="s">
        <v>2869</v>
      </c>
      <c r="C214" s="285" t="s">
        <v>422</v>
      </c>
      <c r="D214" s="285" t="s">
        <v>2870</v>
      </c>
      <c r="E214" s="285" t="s">
        <v>2871</v>
      </c>
      <c r="F214" s="285" t="s">
        <v>2872</v>
      </c>
      <c r="G214" s="285" t="s">
        <v>2873</v>
      </c>
      <c r="H214" s="285" t="s">
        <v>2874</v>
      </c>
      <c r="I214" s="285" t="s">
        <v>2875</v>
      </c>
      <c r="J214" s="285" t="s">
        <v>424</v>
      </c>
      <c r="K214" s="285" t="s">
        <v>2875</v>
      </c>
      <c r="L214" s="286">
        <v>421902366400</v>
      </c>
      <c r="M214" s="285" t="s">
        <v>2876</v>
      </c>
      <c r="N214" s="285"/>
      <c r="O214" s="285"/>
      <c r="P214" s="285"/>
    </row>
    <row r="215" spans="1:16" x14ac:dyDescent="0.2">
      <c r="A215" s="203" t="s">
        <v>2877</v>
      </c>
      <c r="B215" s="285" t="s">
        <v>2878</v>
      </c>
      <c r="C215" s="285" t="s">
        <v>422</v>
      </c>
      <c r="D215" s="285" t="s">
        <v>2879</v>
      </c>
      <c r="E215" s="285" t="s">
        <v>2880</v>
      </c>
      <c r="F215" s="285" t="s">
        <v>2881</v>
      </c>
      <c r="G215" s="285" t="s">
        <v>2882</v>
      </c>
      <c r="H215" s="285" t="s">
        <v>2883</v>
      </c>
      <c r="I215" s="285" t="s">
        <v>2884</v>
      </c>
      <c r="J215" s="285" t="s">
        <v>424</v>
      </c>
      <c r="K215" s="285" t="s">
        <v>2884</v>
      </c>
      <c r="L215" s="286">
        <v>421905495820</v>
      </c>
      <c r="M215" s="285" t="s">
        <v>2885</v>
      </c>
      <c r="N215" s="285"/>
      <c r="O215" s="285"/>
      <c r="P215" s="285"/>
    </row>
    <row r="216" spans="1:16" x14ac:dyDescent="0.2">
      <c r="A216" s="203" t="s">
        <v>2886</v>
      </c>
      <c r="B216" s="285" t="s">
        <v>2887</v>
      </c>
      <c r="C216" s="285" t="s">
        <v>422</v>
      </c>
      <c r="D216" s="285" t="s">
        <v>2888</v>
      </c>
      <c r="E216" s="285" t="s">
        <v>2889</v>
      </c>
      <c r="F216" s="285" t="s">
        <v>2890</v>
      </c>
      <c r="G216" s="285" t="s">
        <v>2891</v>
      </c>
      <c r="H216" s="285" t="s">
        <v>2892</v>
      </c>
      <c r="I216" s="285" t="s">
        <v>2893</v>
      </c>
      <c r="J216" s="285" t="s">
        <v>424</v>
      </c>
      <c r="K216" s="285" t="s">
        <v>2893</v>
      </c>
      <c r="L216" s="286">
        <v>421905356370</v>
      </c>
      <c r="M216" s="285" t="s">
        <v>2894</v>
      </c>
      <c r="N216" s="285"/>
      <c r="O216" s="285"/>
      <c r="P216" s="285"/>
    </row>
    <row r="217" spans="1:16" ht="12.5" x14ac:dyDescent="0.25">
      <c r="A217" s="203" t="s">
        <v>2071</v>
      </c>
      <c r="B217" s="285" t="s">
        <v>2072</v>
      </c>
      <c r="C217" s="285" t="s">
        <v>422</v>
      </c>
      <c r="D217" s="285" t="s">
        <v>2073</v>
      </c>
      <c r="E217" s="285" t="s">
        <v>1425</v>
      </c>
      <c r="F217" s="285" t="s">
        <v>1426</v>
      </c>
      <c r="G217" s="313" t="s">
        <v>2074</v>
      </c>
      <c r="H217" s="285" t="s">
        <v>2075</v>
      </c>
      <c r="I217" s="285" t="s">
        <v>2076</v>
      </c>
      <c r="J217" s="285" t="s">
        <v>424</v>
      </c>
      <c r="K217" s="285" t="s">
        <v>2077</v>
      </c>
      <c r="L217" s="286">
        <v>421907641634</v>
      </c>
      <c r="M217" s="285" t="s">
        <v>2078</v>
      </c>
      <c r="N217" s="285"/>
      <c r="O217" s="285"/>
      <c r="P217" s="285"/>
    </row>
    <row r="218" spans="1:16" x14ac:dyDescent="0.2">
      <c r="A218" s="203" t="s">
        <v>2895</v>
      </c>
      <c r="B218" s="285" t="s">
        <v>2896</v>
      </c>
      <c r="C218" s="285" t="s">
        <v>422</v>
      </c>
      <c r="D218" s="285" t="s">
        <v>2897</v>
      </c>
      <c r="E218" s="285" t="s">
        <v>2365</v>
      </c>
      <c r="F218" s="285" t="s">
        <v>2366</v>
      </c>
      <c r="G218" s="285" t="s">
        <v>2898</v>
      </c>
      <c r="H218" s="285" t="s">
        <v>2899</v>
      </c>
      <c r="I218" s="285" t="s">
        <v>2900</v>
      </c>
      <c r="J218" s="285" t="s">
        <v>424</v>
      </c>
      <c r="K218" s="285" t="s">
        <v>2900</v>
      </c>
      <c r="L218" s="286">
        <v>421903820974</v>
      </c>
      <c r="M218" s="285" t="s">
        <v>2901</v>
      </c>
      <c r="N218" s="285"/>
      <c r="O218" s="285"/>
      <c r="P218" s="285"/>
    </row>
    <row r="219" spans="1:16" ht="12.5" x14ac:dyDescent="0.25">
      <c r="A219" s="203" t="s">
        <v>2079</v>
      </c>
      <c r="B219" s="285" t="s">
        <v>2080</v>
      </c>
      <c r="C219" s="285" t="s">
        <v>422</v>
      </c>
      <c r="D219" s="285" t="s">
        <v>2081</v>
      </c>
      <c r="E219" s="285" t="s">
        <v>2082</v>
      </c>
      <c r="F219" s="285" t="s">
        <v>2083</v>
      </c>
      <c r="G219" s="313" t="s">
        <v>2084</v>
      </c>
      <c r="H219" s="285" t="s">
        <v>2085</v>
      </c>
      <c r="I219" s="285" t="s">
        <v>2086</v>
      </c>
      <c r="J219" s="285" t="s">
        <v>424</v>
      </c>
      <c r="K219" s="285" t="s">
        <v>2087</v>
      </c>
      <c r="L219" s="286">
        <v>421911466881</v>
      </c>
      <c r="M219" s="285" t="s">
        <v>2088</v>
      </c>
      <c r="N219" s="285"/>
      <c r="O219" s="285"/>
      <c r="P219" s="285"/>
    </row>
    <row r="220" spans="1:16" ht="12.5" x14ac:dyDescent="0.25">
      <c r="A220" s="203" t="s">
        <v>2089</v>
      </c>
      <c r="B220" s="285" t="s">
        <v>2090</v>
      </c>
      <c r="C220" s="285" t="s">
        <v>422</v>
      </c>
      <c r="D220" s="285" t="s">
        <v>2091</v>
      </c>
      <c r="E220" s="285" t="s">
        <v>2092</v>
      </c>
      <c r="F220" s="285" t="s">
        <v>2093</v>
      </c>
      <c r="G220" s="313" t="s">
        <v>2094</v>
      </c>
      <c r="H220" s="285" t="s">
        <v>2095</v>
      </c>
      <c r="I220" s="285" t="s">
        <v>2096</v>
      </c>
      <c r="J220" s="285" t="s">
        <v>424</v>
      </c>
      <c r="K220" s="285" t="s">
        <v>2096</v>
      </c>
      <c r="L220" s="286">
        <v>421904435321</v>
      </c>
      <c r="M220" s="285" t="s">
        <v>2097</v>
      </c>
      <c r="N220" s="285"/>
      <c r="O220" s="285"/>
      <c r="P220" s="285"/>
    </row>
    <row r="221" spans="1:16" ht="12.5" x14ac:dyDescent="0.25">
      <c r="A221" s="203" t="s">
        <v>2098</v>
      </c>
      <c r="B221" s="285" t="s">
        <v>2099</v>
      </c>
      <c r="C221" s="285" t="s">
        <v>422</v>
      </c>
      <c r="D221" s="285" t="s">
        <v>2100</v>
      </c>
      <c r="E221" s="285" t="s">
        <v>2101</v>
      </c>
      <c r="F221" s="285" t="s">
        <v>2102</v>
      </c>
      <c r="G221" s="313" t="s">
        <v>2103</v>
      </c>
      <c r="H221" s="285" t="s">
        <v>2104</v>
      </c>
      <c r="I221" s="285" t="s">
        <v>2105</v>
      </c>
      <c r="J221" s="285" t="s">
        <v>424</v>
      </c>
      <c r="K221" s="285" t="s">
        <v>2106</v>
      </c>
      <c r="L221" s="286">
        <v>421910690922</v>
      </c>
      <c r="M221" s="285" t="s">
        <v>2107</v>
      </c>
      <c r="N221" s="285"/>
      <c r="O221" s="285"/>
      <c r="P221" s="285"/>
    </row>
    <row r="222" spans="1:16" x14ac:dyDescent="0.2">
      <c r="A222" s="203" t="s">
        <v>2902</v>
      </c>
      <c r="B222" s="285" t="s">
        <v>2903</v>
      </c>
      <c r="C222" s="285" t="s">
        <v>422</v>
      </c>
      <c r="D222" s="285" t="s">
        <v>2904</v>
      </c>
      <c r="E222" s="285" t="s">
        <v>433</v>
      </c>
      <c r="F222" s="285" t="s">
        <v>434</v>
      </c>
      <c r="G222" s="285" t="s">
        <v>2905</v>
      </c>
      <c r="H222" s="285" t="s">
        <v>2906</v>
      </c>
      <c r="I222" s="285" t="s">
        <v>2907</v>
      </c>
      <c r="J222" s="285" t="s">
        <v>424</v>
      </c>
      <c r="K222" s="285" t="s">
        <v>2908</v>
      </c>
      <c r="L222" s="286">
        <v>421905644686</v>
      </c>
      <c r="M222" s="285" t="s">
        <v>2909</v>
      </c>
      <c r="N222" s="285"/>
      <c r="O222" s="285"/>
      <c r="P222" s="285"/>
    </row>
    <row r="223" spans="1:16" x14ac:dyDescent="0.2">
      <c r="A223" s="203" t="s">
        <v>2910</v>
      </c>
      <c r="B223" s="285" t="s">
        <v>2911</v>
      </c>
      <c r="C223" s="285" t="s">
        <v>422</v>
      </c>
      <c r="D223" s="285" t="s">
        <v>2912</v>
      </c>
      <c r="E223" s="285" t="s">
        <v>2913</v>
      </c>
      <c r="F223" s="285" t="s">
        <v>2914</v>
      </c>
      <c r="G223" s="285" t="s">
        <v>2915</v>
      </c>
      <c r="H223" s="285" t="s">
        <v>2916</v>
      </c>
      <c r="I223" s="285" t="s">
        <v>2917</v>
      </c>
      <c r="J223" s="285" t="s">
        <v>2918</v>
      </c>
      <c r="K223" s="285" t="s">
        <v>2917</v>
      </c>
      <c r="L223" s="286">
        <v>421908729128</v>
      </c>
      <c r="M223" s="285" t="s">
        <v>2919</v>
      </c>
      <c r="N223" s="285"/>
      <c r="O223" s="285"/>
      <c r="P223" s="285"/>
    </row>
    <row r="224" spans="1:16" x14ac:dyDescent="0.2">
      <c r="A224" s="203" t="s">
        <v>2108</v>
      </c>
      <c r="B224" s="285" t="s">
        <v>2109</v>
      </c>
      <c r="C224" s="285" t="s">
        <v>422</v>
      </c>
      <c r="D224" s="285" t="s">
        <v>2110</v>
      </c>
      <c r="E224" s="285" t="s">
        <v>2111</v>
      </c>
      <c r="F224" s="285" t="s">
        <v>2112</v>
      </c>
      <c r="G224" s="285" t="s">
        <v>2920</v>
      </c>
      <c r="H224" s="285" t="s">
        <v>2113</v>
      </c>
      <c r="I224" s="285" t="s">
        <v>2921</v>
      </c>
      <c r="J224" s="285" t="s">
        <v>2922</v>
      </c>
      <c r="K224" s="285" t="s">
        <v>2114</v>
      </c>
      <c r="L224" s="286">
        <v>421903543319</v>
      </c>
      <c r="M224" s="285" t="s">
        <v>2923</v>
      </c>
      <c r="N224" s="285"/>
      <c r="O224" s="285"/>
      <c r="P224" s="285"/>
    </row>
    <row r="225" spans="1:16" ht="12.5" x14ac:dyDescent="0.25">
      <c r="A225" s="203" t="s">
        <v>2115</v>
      </c>
      <c r="B225" s="285" t="s">
        <v>2116</v>
      </c>
      <c r="C225" s="285" t="s">
        <v>422</v>
      </c>
      <c r="D225" s="285" t="s">
        <v>2117</v>
      </c>
      <c r="E225" s="285" t="s">
        <v>2118</v>
      </c>
      <c r="F225" s="285" t="s">
        <v>2119</v>
      </c>
      <c r="G225" s="313" t="s">
        <v>2120</v>
      </c>
      <c r="H225" s="285" t="s">
        <v>2121</v>
      </c>
      <c r="I225" s="285" t="s">
        <v>2122</v>
      </c>
      <c r="J225" s="285" t="s">
        <v>424</v>
      </c>
      <c r="K225" s="285" t="s">
        <v>2122</v>
      </c>
      <c r="L225" s="286">
        <v>421904823578</v>
      </c>
      <c r="M225" s="285" t="s">
        <v>2123</v>
      </c>
      <c r="N225" s="285"/>
      <c r="O225" s="285"/>
      <c r="P225" s="285"/>
    </row>
    <row r="226" spans="1:16" x14ac:dyDescent="0.2">
      <c r="A226" s="203" t="s">
        <v>2924</v>
      </c>
      <c r="B226" s="285" t="s">
        <v>2925</v>
      </c>
      <c r="C226" s="285" t="s">
        <v>422</v>
      </c>
      <c r="D226" s="285" t="s">
        <v>2926</v>
      </c>
      <c r="E226" s="285" t="s">
        <v>2927</v>
      </c>
      <c r="F226" s="285" t="s">
        <v>2928</v>
      </c>
      <c r="G226" s="285" t="s">
        <v>2929</v>
      </c>
      <c r="H226" s="285" t="s">
        <v>2930</v>
      </c>
      <c r="I226" s="285" t="s">
        <v>2931</v>
      </c>
      <c r="J226" s="285" t="s">
        <v>426</v>
      </c>
      <c r="K226" s="285" t="s">
        <v>2931</v>
      </c>
      <c r="L226" s="286">
        <v>421915740248</v>
      </c>
      <c r="M226" s="285" t="s">
        <v>2932</v>
      </c>
      <c r="N226" s="285"/>
      <c r="O226" s="285"/>
      <c r="P226" s="285"/>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5" x14ac:dyDescent="0.25">
      <c r="A228" s="203" t="s">
        <v>2125</v>
      </c>
      <c r="B228" s="285" t="s">
        <v>2126</v>
      </c>
      <c r="C228" s="285" t="s">
        <v>422</v>
      </c>
      <c r="D228" s="285" t="s">
        <v>2127</v>
      </c>
      <c r="E228" s="285" t="s">
        <v>429</v>
      </c>
      <c r="F228" s="285" t="s">
        <v>436</v>
      </c>
      <c r="G228" s="313" t="s">
        <v>2128</v>
      </c>
      <c r="H228" s="285" t="s">
        <v>2129</v>
      </c>
      <c r="I228" s="285" t="s">
        <v>1995</v>
      </c>
      <c r="J228" s="285" t="s">
        <v>426</v>
      </c>
      <c r="K228" s="285" t="s">
        <v>1995</v>
      </c>
      <c r="L228" s="286">
        <v>421905706999</v>
      </c>
      <c r="M228" s="285" t="s">
        <v>2130</v>
      </c>
      <c r="N228" s="285"/>
      <c r="O228" s="285"/>
      <c r="P228" s="285"/>
    </row>
    <row r="229" spans="1:16" ht="12.5" x14ac:dyDescent="0.25">
      <c r="A229" s="203" t="s">
        <v>2131</v>
      </c>
      <c r="B229" s="285" t="s">
        <v>2132</v>
      </c>
      <c r="C229" s="285" t="s">
        <v>422</v>
      </c>
      <c r="D229" s="285" t="s">
        <v>2133</v>
      </c>
      <c r="E229" s="285" t="s">
        <v>433</v>
      </c>
      <c r="F229" s="285" t="s">
        <v>434</v>
      </c>
      <c r="G229" s="313" t="s">
        <v>2134</v>
      </c>
      <c r="H229" s="285" t="s">
        <v>2933</v>
      </c>
      <c r="I229" s="285" t="s">
        <v>2135</v>
      </c>
      <c r="J229" s="285" t="s">
        <v>424</v>
      </c>
      <c r="K229" s="285" t="s">
        <v>2135</v>
      </c>
      <c r="L229" s="286">
        <v>421918560175</v>
      </c>
      <c r="M229" s="285" t="s">
        <v>2136</v>
      </c>
      <c r="N229" s="285"/>
      <c r="O229" s="285"/>
      <c r="P229" s="285"/>
    </row>
    <row r="230" spans="1:16" x14ac:dyDescent="0.2">
      <c r="A230" s="203" t="s">
        <v>2934</v>
      </c>
      <c r="B230" s="285" t="s">
        <v>2935</v>
      </c>
      <c r="C230" s="285" t="s">
        <v>422</v>
      </c>
      <c r="D230" s="285" t="s">
        <v>2936</v>
      </c>
      <c r="E230" s="285" t="s">
        <v>2937</v>
      </c>
      <c r="F230" s="285" t="s">
        <v>2938</v>
      </c>
      <c r="G230" s="285" t="s">
        <v>2939</v>
      </c>
      <c r="H230" s="285" t="s">
        <v>2940</v>
      </c>
      <c r="I230" s="285" t="s">
        <v>2941</v>
      </c>
      <c r="J230" s="285" t="s">
        <v>2514</v>
      </c>
      <c r="K230" s="285" t="s">
        <v>2941</v>
      </c>
      <c r="L230" s="286">
        <v>421905892235</v>
      </c>
      <c r="M230" s="285" t="s">
        <v>2942</v>
      </c>
      <c r="N230" s="285"/>
      <c r="O230" s="285"/>
      <c r="P230" s="285"/>
    </row>
    <row r="231" spans="1:16" x14ac:dyDescent="0.2">
      <c r="A231" s="203" t="s">
        <v>2943</v>
      </c>
      <c r="B231" s="285" t="s">
        <v>2944</v>
      </c>
      <c r="C231" s="285" t="s">
        <v>422</v>
      </c>
      <c r="D231" s="285" t="s">
        <v>2945</v>
      </c>
      <c r="E231" s="285" t="s">
        <v>429</v>
      </c>
      <c r="F231" s="285" t="s">
        <v>1919</v>
      </c>
      <c r="G231" s="285" t="s">
        <v>2946</v>
      </c>
      <c r="H231" s="285" t="s">
        <v>2947</v>
      </c>
      <c r="I231" s="285" t="s">
        <v>2948</v>
      </c>
      <c r="J231" s="285" t="s">
        <v>2514</v>
      </c>
      <c r="K231" s="285" t="s">
        <v>2948</v>
      </c>
      <c r="L231" s="286">
        <v>421905491171</v>
      </c>
      <c r="M231" s="285" t="s">
        <v>2949</v>
      </c>
      <c r="N231" s="285"/>
      <c r="O231" s="285"/>
      <c r="P231" s="285"/>
    </row>
    <row r="232" spans="1:16" x14ac:dyDescent="0.2">
      <c r="A232" s="203" t="s">
        <v>2950</v>
      </c>
      <c r="B232" s="285" t="s">
        <v>2951</v>
      </c>
      <c r="C232" s="285" t="s">
        <v>422</v>
      </c>
      <c r="D232" s="285" t="s">
        <v>2952</v>
      </c>
      <c r="E232" s="285" t="s">
        <v>1765</v>
      </c>
      <c r="F232" s="285" t="s">
        <v>1766</v>
      </c>
      <c r="G232" s="285" t="s">
        <v>2953</v>
      </c>
      <c r="H232" s="285" t="s">
        <v>2954</v>
      </c>
      <c r="I232" s="285" t="s">
        <v>2955</v>
      </c>
      <c r="J232" s="285" t="s">
        <v>424</v>
      </c>
      <c r="K232" s="285" t="s">
        <v>2955</v>
      </c>
      <c r="L232" s="286">
        <v>421905731109</v>
      </c>
      <c r="M232" s="285" t="s">
        <v>2956</v>
      </c>
      <c r="N232" s="285"/>
      <c r="O232" s="285"/>
      <c r="P232" s="285"/>
    </row>
    <row r="233" spans="1:16" ht="12.5" x14ac:dyDescent="0.25">
      <c r="A233" s="203" t="s">
        <v>2137</v>
      </c>
      <c r="B233" s="285" t="s">
        <v>2138</v>
      </c>
      <c r="C233" s="285" t="s">
        <v>422</v>
      </c>
      <c r="D233" s="285" t="s">
        <v>2139</v>
      </c>
      <c r="E233" s="285" t="s">
        <v>435</v>
      </c>
      <c r="F233" s="285" t="s">
        <v>493</v>
      </c>
      <c r="G233" s="313" t="s">
        <v>2140</v>
      </c>
      <c r="H233" s="285" t="s">
        <v>2141</v>
      </c>
      <c r="I233" s="285" t="s">
        <v>2142</v>
      </c>
      <c r="J233" s="285" t="s">
        <v>426</v>
      </c>
      <c r="K233" s="285" t="s">
        <v>2143</v>
      </c>
      <c r="L233" s="286">
        <v>421915867076</v>
      </c>
      <c r="M233" s="285" t="s">
        <v>2144</v>
      </c>
      <c r="N233" s="285"/>
      <c r="O233" s="285"/>
      <c r="P233" s="285"/>
    </row>
    <row r="234" spans="1:16" x14ac:dyDescent="0.2">
      <c r="A234" s="203" t="s">
        <v>2957</v>
      </c>
      <c r="B234" s="285" t="s">
        <v>2958</v>
      </c>
      <c r="C234" s="285" t="s">
        <v>422</v>
      </c>
      <c r="D234" s="285" t="s">
        <v>2959</v>
      </c>
      <c r="E234" s="285" t="s">
        <v>2960</v>
      </c>
      <c r="F234" s="285" t="s">
        <v>2961</v>
      </c>
      <c r="G234" s="285" t="s">
        <v>2962</v>
      </c>
      <c r="H234" s="285" t="s">
        <v>2963</v>
      </c>
      <c r="I234" s="285" t="s">
        <v>2964</v>
      </c>
      <c r="J234" s="285" t="s">
        <v>424</v>
      </c>
      <c r="K234" s="285" t="s">
        <v>2964</v>
      </c>
      <c r="L234" s="286">
        <v>421905417209</v>
      </c>
      <c r="M234" s="285" t="s">
        <v>2965</v>
      </c>
      <c r="N234" s="285"/>
      <c r="O234" s="285"/>
      <c r="P234" s="285"/>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2">
        <v>421918737877</v>
      </c>
      <c r="M236" s="277" t="s">
        <v>1002</v>
      </c>
      <c r="N236" s="277"/>
      <c r="O236" s="277"/>
      <c r="P236" s="277"/>
    </row>
    <row r="237" spans="1:16" x14ac:dyDescent="0.2">
      <c r="A237" s="178" t="s">
        <v>1003</v>
      </c>
      <c r="B237" s="277" t="s">
        <v>1004</v>
      </c>
      <c r="C237" s="200" t="s">
        <v>422</v>
      </c>
      <c r="D237" s="277" t="s">
        <v>1005</v>
      </c>
      <c r="E237" s="277" t="s">
        <v>429</v>
      </c>
      <c r="F237" s="277" t="s">
        <v>524</v>
      </c>
      <c r="G237" s="324" t="s">
        <v>1006</v>
      </c>
      <c r="H237" s="324" t="s">
        <v>1007</v>
      </c>
      <c r="I237" s="277" t="s">
        <v>1008</v>
      </c>
      <c r="J237" s="277" t="s">
        <v>424</v>
      </c>
      <c r="K237" s="277" t="s">
        <v>1008</v>
      </c>
      <c r="L237" s="322">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5" t="s">
        <v>2148</v>
      </c>
      <c r="C239" s="285" t="s">
        <v>422</v>
      </c>
      <c r="D239" s="285" t="s">
        <v>2149</v>
      </c>
      <c r="E239" s="285" t="s">
        <v>423</v>
      </c>
      <c r="F239" s="285" t="s">
        <v>816</v>
      </c>
      <c r="G239" s="285" t="s">
        <v>2150</v>
      </c>
      <c r="H239" s="285" t="s">
        <v>2151</v>
      </c>
      <c r="I239" s="285" t="s">
        <v>2152</v>
      </c>
      <c r="J239" s="285" t="s">
        <v>426</v>
      </c>
      <c r="K239" s="285" t="s">
        <v>2153</v>
      </c>
      <c r="L239" s="286">
        <v>421902821904</v>
      </c>
      <c r="M239" s="285" t="s">
        <v>2154</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453125" style="188" customWidth="1"/>
    <col min="5" max="5" width="6" style="189" bestFit="1" customWidth="1"/>
    <col min="6" max="6" width="4.453125" style="183" bestFit="1" customWidth="1"/>
    <col min="7" max="7" width="5.453125" style="184" bestFit="1" customWidth="1"/>
    <col min="8" max="8" width="5.453125" style="184" customWidth="1"/>
    <col min="9" max="9" width="8.453125" style="3" bestFit="1" customWidth="1"/>
    <col min="10" max="10" width="12.453125" style="3" bestFit="1" customWidth="1"/>
    <col min="11" max="11" width="19.453125" style="3" customWidth="1"/>
    <col min="12" max="12" width="13.453125" style="3" bestFit="1" customWidth="1"/>
    <col min="13" max="13" width="13.453125" style="3" customWidth="1"/>
    <col min="14" max="16384" width="9.1796875" style="3"/>
  </cols>
  <sheetData>
    <row r="1" spans="1:14" s="4" customFormat="1" ht="21"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7">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90">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7">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7">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90">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9">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90">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7">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9">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8">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7">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7">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7">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7">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9">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7">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9">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7">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7">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7">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7">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8">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8">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9">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8">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9">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7">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7">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8">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9">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7">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7">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90">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1371</v>
      </c>
      <c r="B36" s="204" t="str">
        <f>VLOOKUP(A36,Adr!A:B,2,FALSE)</f>
        <v>Deaflympijský výbor Slovenska</v>
      </c>
      <c r="C36" s="197" t="s">
        <v>2190</v>
      </c>
      <c r="D36" s="290">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7">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9">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7">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90">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9">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1695</v>
      </c>
      <c r="B43" s="204" t="str">
        <f>VLOOKUP(A43,Adr!A:B,2,FALSE)</f>
        <v>Gladiators TnUAD Trenčín n.o</v>
      </c>
      <c r="C43" s="196" t="s">
        <v>2155</v>
      </c>
      <c r="D43" s="289">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7">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1705</v>
      </c>
      <c r="B46" s="204" t="str">
        <f>VLOOKUP(A46,Adr!A:B,2,FALSE)</f>
        <v>HC UNIZA</v>
      </c>
      <c r="C46" s="196" t="s">
        <v>2155</v>
      </c>
      <c r="D46" s="287">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9">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9">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7">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9">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8">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7">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7">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7">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7">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7">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7">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90">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7">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7">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9">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9">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9">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7">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8">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9">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8">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7">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1782</v>
      </c>
      <c r="B69" s="204" t="str">
        <f>VLOOKUP(A69,Adr!A:B,2,FALSE)</f>
        <v>Klub sálového futbalu Športový klub Prednádražie Trnava</v>
      </c>
      <c r="C69" s="196" t="s">
        <v>2199</v>
      </c>
      <c r="D69" s="289">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9">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9">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7">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7">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9">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7">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90">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9">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1790</v>
      </c>
      <c r="B78" s="204" t="str">
        <f>VLOOKUP(A78,Adr!A:B,2,FALSE)</f>
        <v>MAMMAL - Slovenský zväz MMA</v>
      </c>
      <c r="C78" s="196" t="s">
        <v>352</v>
      </c>
      <c r="D78" s="289">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7">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8">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9">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7">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7">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7">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7">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9">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7">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7">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8">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8">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90">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1834</v>
      </c>
      <c r="B96" s="204" t="str">
        <f>VLOOKUP(A96,Adr!A:B,2,FALSE)</f>
        <v>Philosophers Nitra</v>
      </c>
      <c r="C96" s="196" t="s">
        <v>2155</v>
      </c>
      <c r="D96" s="289">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9">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7">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7">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7">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9">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90">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8">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7">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7">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8">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9">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7">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9">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9">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9">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8">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8">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9">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9">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9">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1868</v>
      </c>
      <c r="B117" s="204" t="str">
        <f>VLOOKUP(A117,Adr!A:B,2,FALSE)</f>
        <v>Slovenská asociácia naturálnej kulturistiky</v>
      </c>
      <c r="C117" s="190" t="s">
        <v>352</v>
      </c>
      <c r="D117" s="288">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7">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7">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x14ac:dyDescent="0.2">
      <c r="A120" s="166" t="s">
        <v>518</v>
      </c>
      <c r="B120" s="204" t="str">
        <f>VLOOKUP(A120,Adr!A:B,2,FALSE)</f>
        <v>Slovenská asociácia Taekwondo WT</v>
      </c>
      <c r="C120" s="196" t="s">
        <v>1467</v>
      </c>
      <c r="D120" s="289">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8">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9">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7">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8">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8">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7">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8">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8">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8">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9">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7">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9">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9">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7">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7">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9">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9">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7">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7">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1909</v>
      </c>
      <c r="B141" s="204" t="str">
        <f>VLOOKUP(A141,Adr!A:B,2,FALSE)</f>
        <v>Slovenská federácia karate a bojových umení</v>
      </c>
      <c r="C141" s="196" t="s">
        <v>352</v>
      </c>
      <c r="D141" s="289">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7">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8">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8">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7">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8">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8">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9">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9">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8">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7">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7">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7">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1927</v>
      </c>
      <c r="B154" s="204" t="str">
        <f>VLOOKUP(A154,Adr!A:B,2,FALSE)</f>
        <v>Slovenská hokejbalová únia</v>
      </c>
      <c r="C154" s="196" t="s">
        <v>352</v>
      </c>
      <c r="D154" s="289">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90">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8">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90">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7">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7">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7">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7">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7">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7">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7">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7">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7">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9">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9">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9">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8">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9">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7">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9">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8">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8">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7">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8">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8">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7">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7">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7">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7">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7">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9">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7">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7">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7">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7">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9">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8">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7">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9">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9">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9">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7">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7">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7">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7">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1935</v>
      </c>
      <c r="B201" s="204" t="str">
        <f>VLOOKUP(A201,Adr!A:B,2,FALSE)</f>
        <v>Slovenská lukostrelecká asociácia 3D</v>
      </c>
      <c r="C201" s="196" t="s">
        <v>352</v>
      </c>
      <c r="D201" s="287">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9">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7">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7">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7">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8">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1414</v>
      </c>
      <c r="B207" s="204" t="str">
        <f>VLOOKUP(A207,Adr!A:B,2,FALSE)</f>
        <v>Slovenská nohejbalová asociácia</v>
      </c>
      <c r="C207" s="190" t="s">
        <v>352</v>
      </c>
      <c r="D207" s="288">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7">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7">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7">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8">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7">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8">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9">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7">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8">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9">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7">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90">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8">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7">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7">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7">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7">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9">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9">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7">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7">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1469</v>
      </c>
      <c r="D229" s="289">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7">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8">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7">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8">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7">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7">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8">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7">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9">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7">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7">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8">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7">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9">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8">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9">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7">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7">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7">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7">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8">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7">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7">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7">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8">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7">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7">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7">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7">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7">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7">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7">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7">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7">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7">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9">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7">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9">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730</v>
      </c>
      <c r="B272" s="204" t="str">
        <f>VLOOKUP(A272,Adr!A:B,2,FALSE)</f>
        <v>Slovenský olympijský a športový výbor</v>
      </c>
      <c r="C272" s="197" t="s">
        <v>2229</v>
      </c>
      <c r="D272" s="290">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730</v>
      </c>
      <c r="B273" s="204" t="str">
        <f>VLOOKUP(A273,Adr!A:B,2,FALSE)</f>
        <v>Slovenský olympijský a športový výbor</v>
      </c>
      <c r="C273" s="197" t="s">
        <v>2982</v>
      </c>
      <c r="D273" s="290">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730</v>
      </c>
      <c r="B274" s="204" t="str">
        <f>VLOOKUP(A274,Adr!A:B,2,FALSE)</f>
        <v>Slovenský olympijský a športový výbor</v>
      </c>
      <c r="C274" s="197" t="s">
        <v>2983</v>
      </c>
      <c r="D274" s="290">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730</v>
      </c>
      <c r="B275" s="204" t="str">
        <f>VLOOKUP(A275,Adr!A:B,2,FALSE)</f>
        <v>Slovenský olympijský a športový výbor</v>
      </c>
      <c r="C275" s="197" t="s">
        <v>2984</v>
      </c>
      <c r="D275" s="290">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90">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7">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7">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7">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9">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9">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7">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7">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9">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9">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7">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8">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9">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9">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7">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7">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7">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7">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9">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7">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7">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8">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9">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7">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7">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7">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9">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8">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8">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7">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7">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9">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7">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8">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7">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7">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7">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9">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7">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9">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7">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7">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7">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7">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8">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9">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7">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9">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9">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7">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9">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8">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7">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7">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7">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7">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7">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7">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7">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7">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7">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7">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8">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1472</v>
      </c>
      <c r="D339" s="288">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8">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7">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7">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8">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7">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7">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7">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9">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7">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9">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7">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7">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7">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7">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7">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8">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7">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9">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9">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9">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7">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90">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7">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7">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7">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9">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9">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9">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8">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7">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7">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7">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7">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9">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7">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7">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9">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1664</v>
      </c>
      <c r="D379" s="287">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9">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9">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7">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7">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1979</v>
      </c>
      <c r="B385" s="204" t="str">
        <f>VLOOKUP(A385,Adr!A:B,2,FALSE)</f>
        <v>Slovenský zväz integrovaného tanca a tanečného športu</v>
      </c>
      <c r="C385" s="196" t="s">
        <v>352</v>
      </c>
      <c r="D385" s="287">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9">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9">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7">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7">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9">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8">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7">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9">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7">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8">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8">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7">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9">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7">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8">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7">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9">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880</v>
      </c>
      <c r="B404" s="204" t="str">
        <f>VLOOKUP(A404,Adr!A:B,2,FALSE)</f>
        <v>Slovenský zväz kickboxu</v>
      </c>
      <c r="C404" s="197" t="s">
        <v>2234</v>
      </c>
      <c r="D404" s="290">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7">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8">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1990</v>
      </c>
      <c r="B407" s="204" t="str">
        <f>VLOOKUP(A407,Adr!A:B,2,FALSE)</f>
        <v>Slovenský zväz malého futbalu</v>
      </c>
      <c r="C407" s="196" t="s">
        <v>352</v>
      </c>
      <c r="D407" s="289">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9">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7">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7">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7">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90">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7">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7">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9">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7">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7">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7">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7">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7">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7">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7">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8">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7">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90">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9">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7">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7">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8">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7">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9">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9">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7">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7">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9">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7">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9">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7">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8">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7">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7">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8">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9">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8">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8">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7">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7">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7">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7">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7">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7">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7">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8">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9">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7">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9">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7">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7">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8">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7">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7">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8">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7">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9">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7">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8">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7">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9">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8">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7">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9">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7">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2064</v>
      </c>
      <c r="B481" s="204" t="str">
        <f>VLOOKUP(A481,Adr!A:B,2,FALSE)</f>
        <v>TANEČNO ŠPORTOVÝ KLUB M+M BRATISLAVA pri ZŠ Ostredková</v>
      </c>
      <c r="C481" s="190" t="s">
        <v>2219</v>
      </c>
      <c r="D481" s="288">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8">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7">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9">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7">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9">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8">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9">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8">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90">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7">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8">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7">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9">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9">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9">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7">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8">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2137</v>
      </c>
      <c r="B502" s="204" t="str">
        <f>VLOOKUP(A502,Adr!A:B,2,FALSE)</f>
        <v>Zápasnícky klub Baník Prievidza, o. z.</v>
      </c>
      <c r="C502" s="196" t="s">
        <v>2227</v>
      </c>
      <c r="D502" s="287">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7">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7">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7">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90">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9">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9">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9">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7">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7">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7">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9">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9">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7">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8">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9">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8">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ColWidth="8.81640625" defaultRowHeight="12.5" x14ac:dyDescent="0.25"/>
  <cols>
    <col min="1" max="1" width="24.1796875" customWidth="1"/>
    <col min="2" max="2" width="2.1796875" customWidth="1"/>
    <col min="3" max="3" width="5" bestFit="1" customWidth="1"/>
    <col min="4" max="4" width="14" bestFit="1" customWidth="1"/>
    <col min="5" max="5" width="6.453125" bestFit="1" customWidth="1"/>
    <col min="7" max="7" width="41.453125" bestFit="1" customWidth="1"/>
    <col min="8" max="8" width="2" customWidth="1"/>
    <col min="9" max="9" width="6.453125" bestFit="1" customWidth="1"/>
    <col min="10" max="10" width="41.17968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13" width="9.1796875" style="137"/>
    <col min="14" max="14" width="38.453125" style="137" hidden="1" customWidth="1"/>
    <col min="15" max="16" width="9.1796875" style="137" hidden="1" customWidth="1"/>
    <col min="17" max="16384" width="9.1796875" style="137"/>
  </cols>
  <sheetData>
    <row r="1" spans="1:16" ht="37.5" customHeight="1" x14ac:dyDescent="0.25">
      <c r="A1" s="380" t="str">
        <f>Spolu!C3&amp;", "&amp;Spolu!C6</f>
        <v>Slovenská asociácia korfbalu, Makovického 6, Prievidza, 971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1249</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1"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25" customHeight="1" thickBot="1" x14ac:dyDescent="0.3">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2"/>
      <c r="N17" s="137" t="str">
        <f t="shared" si="0"/>
        <v xml:space="preserve">q - </v>
      </c>
      <c r="O17" s="137" t="s">
        <v>367</v>
      </c>
    </row>
    <row r="18" spans="1:16" x14ac:dyDescent="0.25">
      <c r="B18" s="193" t="s">
        <v>1272</v>
      </c>
      <c r="C18" s="142" t="str">
        <f>Spolu!C4</f>
        <v>31940668</v>
      </c>
      <c r="E18" s="147" t="s">
        <v>1273</v>
      </c>
      <c r="F18" s="282">
        <v>421947749446</v>
      </c>
      <c r="N18" s="137" t="str">
        <f t="shared" si="0"/>
        <v xml:space="preserve">r - </v>
      </c>
      <c r="O18" s="137" t="s">
        <v>368</v>
      </c>
    </row>
    <row r="19" spans="1:16" x14ac:dyDescent="0.25">
      <c r="E19" s="147" t="s">
        <v>1274</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1275</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453125" style="139" customWidth="1"/>
    <col min="4" max="4" width="10.453125" style="137" customWidth="1"/>
    <col min="5" max="5" width="37.453125" style="137" customWidth="1"/>
    <col min="6" max="6" width="36.453125" style="137" customWidth="1"/>
    <col min="7" max="7" width="19.1796875" style="137" bestFit="1" customWidth="1"/>
    <col min="8" max="8" width="3.1796875" style="137" customWidth="1"/>
    <col min="9" max="13" width="9.1796875" style="137"/>
    <col min="14" max="14" width="38.45312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Slovenská asociácia korfbalu, Makovického 6, Prievidza, 971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c r="N6" s="137" t="str">
        <f t="shared" si="0"/>
        <v>f - plnenie úloh verejného záujmu v športe</v>
      </c>
      <c r="O6" s="137" t="s">
        <v>349</v>
      </c>
      <c r="P6" s="137" t="str">
        <f>Spolu!B22</f>
        <v>plnenie úloh verejného záujmu v športe</v>
      </c>
    </row>
    <row r="7" spans="1:16" x14ac:dyDescent="0.2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5" customHeight="1" x14ac:dyDescent="0.25">
      <c r="A14" s="139" t="s">
        <v>1264</v>
      </c>
      <c r="B14" s="385" t="s">
        <v>1282</v>
      </c>
      <c r="C14" s="386"/>
      <c r="F14" s="311"/>
      <c r="N14" s="137" t="str">
        <f t="shared" si="0"/>
        <v xml:space="preserve">n - </v>
      </c>
      <c r="O14" s="137" t="s">
        <v>364</v>
      </c>
    </row>
    <row r="15" spans="1:16" ht="34.5" customHeight="1" x14ac:dyDescent="0.25">
      <c r="A15" s="139" t="s">
        <v>1283</v>
      </c>
      <c r="B15" s="385"/>
      <c r="C15" s="386"/>
      <c r="F15" s="388"/>
      <c r="N15" s="137" t="str">
        <f t="shared" si="0"/>
        <v xml:space="preserve">o - </v>
      </c>
      <c r="O15" s="137" t="s">
        <v>365</v>
      </c>
    </row>
    <row r="16" spans="1:16" x14ac:dyDescent="0.25">
      <c r="A16" s="139" t="s">
        <v>1267</v>
      </c>
      <c r="B16" s="142">
        <f>F8</f>
        <v>0</v>
      </c>
      <c r="C16" s="137"/>
      <c r="F16" s="388"/>
      <c r="N16" s="137" t="str">
        <f t="shared" si="0"/>
        <v xml:space="preserve">p - </v>
      </c>
      <c r="O16" s="137" t="s">
        <v>366</v>
      </c>
    </row>
    <row r="17" spans="1:16" ht="32.25" customHeight="1" x14ac:dyDescent="0.25">
      <c r="A17" s="139" t="s">
        <v>1270</v>
      </c>
      <c r="B17" s="142">
        <f>F9</f>
        <v>0</v>
      </c>
      <c r="C17" s="137"/>
      <c r="F17" s="388"/>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1272</v>
      </c>
      <c r="C19" s="142" t="str">
        <f>Spolu!C4</f>
        <v>31940668</v>
      </c>
      <c r="F19" s="145" t="s">
        <v>1268</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1273</v>
      </c>
      <c r="G21" s="284">
        <v>421947749446</v>
      </c>
      <c r="H21" s="148"/>
      <c r="N21" s="137" t="str">
        <f>O21&amp;" - "&amp;P21</f>
        <v>026 01 - Šport pre všetkých, školský a univerzitný šport</v>
      </c>
      <c r="O21" s="137" t="s">
        <v>317</v>
      </c>
      <c r="P21" s="137" t="s">
        <v>318</v>
      </c>
    </row>
    <row r="22" spans="1:16" x14ac:dyDescent="0.25">
      <c r="A22" s="137"/>
      <c r="B22" s="137"/>
      <c r="F22" s="147" t="s">
        <v>1274</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1275</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1287</v>
      </c>
    </row>
    <row r="2" spans="1:2" ht="30" customHeight="1" x14ac:dyDescent="0.25">
      <c r="A2" s="389" t="s">
        <v>1288</v>
      </c>
      <c r="B2" s="389"/>
    </row>
    <row r="3" spans="1:2" ht="13"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martin sonoga</cp:lastModifiedBy>
  <cp:revision/>
  <cp:lastPrinted>2026-04-12T04:43:33Z</cp:lastPrinted>
  <dcterms:created xsi:type="dcterms:W3CDTF">2017-02-20T06:20:12Z</dcterms:created>
  <dcterms:modified xsi:type="dcterms:W3CDTF">2026-04-12T14:31:22Z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