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1" documentId="13_ncr:1_{EC9829D3-60DE-4DA8-B0B1-75CBBFE7921B}" xr6:coauthVersionLast="47" xr6:coauthVersionMax="47" xr10:uidLastSave="{608C5882-9F43-4D6F-811F-D750BA86F5E8}"/>
  <bookViews>
    <workbookView xWindow="53652" yWindow="-108" windowWidth="30936" windowHeight="16776" activeTab="3"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s="1"/>
  <c r="P1" i="11"/>
  <c r="N1" i="11" s="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C11" i="6"/>
  <c r="M13" i="4" l="1"/>
  <c r="K12" i="4"/>
  <c r="J12" i="4" s="1"/>
  <c r="K46" i="4"/>
  <c r="M47" i="4"/>
  <c r="M83" i="4"/>
  <c r="K82" i="4"/>
  <c r="F65" i="9"/>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<sst xmlns="http://schemas.openxmlformats.org/spreadsheetml/2006/main" count="6905" uniqueCount="3110">
  <si>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</si>
  <si>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</si>
  <si>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</si>
  <si>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</si>
  <si>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</si>
  <si>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</si>
  <si>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</si>
  <si>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</si>
  <si>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</si>
  <si>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</si>
  <si>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</si>
  <si>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</si>
  <si>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</si>
  <si>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</si>
  <si>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</si>
  <si>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</si>
  <si>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</si>
  <si>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</si>
  <si>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</si>
  <si>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</si>
  <si>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</si>
  <si>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</si>
  <si>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</si>
  <si>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</si>
  <si>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</si>
  <si>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</si>
  <si>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</si>
  <si>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</si>
  <si>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</si>
  <si>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</si>
  <si>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</si>
  <si>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</si>
  <si>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</si>
  <si>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</si>
  <si>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</si>
  <si>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</si>
  <si>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</si>
  <si>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</si>
  <si>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</si>
  <si>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</si>
  <si>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</si>
  <si>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</si>
  <si>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</si>
  <si>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</si>
  <si>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</si>
  <si>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</si>
  <si>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</si>
  <si>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</si>
  <si>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</si>
  <si>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</si>
  <si>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</si>
  <si>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</si>
  <si>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</si>
  <si>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</si>
  <si>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</si>
  <si>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</si>
  <si>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</si>
  <si>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</si>
  <si>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</si>
  <si>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</si>
  <si>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</si>
  <si>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</si>
  <si>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</si>
  <si>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</si>
  <si>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</si>
  <si>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</si>
  <si>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</si>
  <si>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</si>
  <si>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</si>
  <si>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</si>
  <si>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</si>
  <si>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</si>
  <si>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</si>
  <si>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</si>
  <si>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</si>
  <si>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</si>
  <si>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</si>
  <si>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</si>
  <si>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</si>
  <si>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</si>
  <si>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</si>
  <si>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</si>
  <si>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</si>
  <si>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</si>
  <si>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</si>
  <si>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</si>
  <si>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</si>
  <si>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</si>
  <si>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</si>
  <si>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</si>
  <si>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</si>
  <si>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</si>
  <si>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</si>
  <si>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</si>
  <si>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</si>
  <si>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</si>
  <si>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</si>
  <si>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</si>
  <si>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</si>
  <si>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</si>
  <si>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</si>
  <si>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</si>
  <si>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</si>
  <si>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</si>
  <si>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</si>
  <si>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</si>
  <si>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</si>
  <si>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</si>
  <si>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</si>
  <si>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</si>
  <si>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</si>
  <si>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</si>
  <si>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</si>
  <si>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</si>
  <si>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</si>
  <si>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</si>
  <si>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</si>
  <si>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</si>
  <si>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</si>
  <si>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</si>
  <si>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</si>
  <si>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</si>
  <si>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</si>
  <si>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</si>
  <si>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</si>
  <si>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</si>
  <si>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</si>
  <si>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</si>
  <si>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</si>
  <si>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</si>
  <si>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</si>
  <si>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</si>
  <si>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</si>
  <si>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</si>
  <si>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</si>
  <si>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</si>
  <si>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</si>
  <si>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</si>
  <si>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</si>
  <si>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</si>
  <si>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</si>
  <si>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</si>
  <si>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</si>
  <si>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</si>
  <si>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</si>
  <si>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</si>
  <si>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</si>
  <si>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</si>
  <si>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</si>
  <si>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</si>
  <si>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</si>
  <si>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</si>
  <si>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</si>
  <si>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</si>
  <si>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</si>
  <si>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</si>
  <si>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</si>
  <si>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</si>
  <si>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</si>
  <si>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</si>
  <si>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</si>
  <si>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</si>
  <si>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</si>
  <si>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</si>
  <si>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</si>
  <si>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</si>
  <si>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</si>
  <si>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</si>
  <si>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</si>
  <si>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</si>
  <si>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</si>
  <si>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</si>
  <si>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</si>
  <si>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</si>
  <si>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</si>
  <si>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</si>
  <si>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</si>
  <si>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</si>
  <si>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</si>
  <si>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</si>
  <si>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</si>
  <si>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</si>
  <si>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</si>
  <si>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</si>
  <si>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</si>
  <si>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</si>
  <si>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</si>
  <si>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</si>
  <si>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</si>
  <si>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</si>
  <si>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</si>
  <si>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</si>
  <si>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</si>
  <si>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</si>
  <si>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</si>
  <si>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</si>
  <si>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</si>
  <si>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</si>
  <si>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</si>
  <si>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</si>
  <si>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</si>
  <si>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</si>
  <si>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</si>
  <si>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</si>
  <si>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</si>
  <si>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</si>
  <si>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</si>
  <si>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</si>
  <si>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</si>
  <si>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</si>
  <si>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</si>
  <si>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</si>
  <si>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</si>
  <si>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</si>
  <si>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</si>
  <si>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</si>
  <si>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</si>
  <si>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</si>
  <si>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</si>
  <si>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</si>
  <si>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</si>
  <si>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</si>
  <si>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</si>
  <si>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</si>
  <si>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</si>
  <si>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</si>
  <si>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</si>
  <si>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</si>
  <si>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</si>
  <si>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</si>
  <si>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</si>
  <si>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</si>
  <si>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</si>
  <si>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</si>
  <si>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</si>
  <si>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</si>
  <si>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</si>
  <si>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</si>
  <si>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</si>
  <si>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</si>
  <si>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</si>
  <si>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</si>
  <si>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</si>
  <si>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</si>
  <si>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</si>
  <si>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</si>
  <si>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</si>
  <si>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</si>
  <si>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</si>
  <si>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</si>
  <si>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</si>
  <si>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</si>
  <si>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</si>
  <si>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</si>
  <si>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</si>
  <si>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</si>
  <si>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</si>
  <si>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</si>
  <si>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</si>
  <si>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</si>
  <si>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</si>
  <si>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</si>
  <si>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</si>
  <si>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</si>
  <si>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</si>
  <si>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</si>
  <si>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</si>
  <si>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</si>
  <si>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</si>
  <si>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</si>
  <si>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</si>
  <si>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</si>
  <si>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</si>
  <si>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</si>
  <si>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</si>
  <si>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</si>
  <si>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</si>
  <si>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</si>
  <si>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</si>
  <si>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</si>
  <si>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</si>
  <si>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</si>
  <si>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</si>
  <si>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</si>
  <si>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</si>
  <si>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</si>
  <si>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</si>
  <si>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</si>
  <si>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</si>
  <si>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</si>
  <si>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</si>
  <si>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</si>
  <si>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</si>
  <si>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</si>
  <si>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</si>
  <si>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</si>
  <si>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</si>
  <si>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</si>
  <si>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</si>
  <si>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</si>
  <si>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</si>
  <si>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</si>
  <si>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</si>
  <si>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</si>
  <si>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</si>
  <si>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</si>
  <si>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</si>
  <si>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</si>
  <si>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</si>
  <si>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</si>
  <si>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</si>
  <si>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</si>
  <si>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</si>
  <si>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</si>
  <si>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</si>
  <si>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</si>
  <si>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</si>
  <si>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</si>
  <si>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</si>
  <si>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</si>
  <si>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</si>
  <si>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</si>
  <si>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</si>
  <si>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</si>
  <si>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</si>
  <si>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</si>
  <si>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</si>
  <si>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</si>
  <si>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</si>
  <si>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</si>
  <si>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</si>
  <si>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</si>
  <si>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</si>
  <si>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</si>
  <si>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</si>
  <si>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</si>
  <si>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</si>
  <si>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</si>
  <si>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</si>
  <si>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</si>
  <si>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</si>
  <si>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</si>
  <si>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</si>
  <si>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</si>
  <si>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</si>
  <si>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</si>
  <si>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</si>
  <si>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</si>
  <si>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</si>
  <si>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</si>
  <si>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</si>
  <si>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</si>
  <si>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</si>
  <si>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</si>
  <si>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</si>
  <si>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</si>
  <si>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</si>
  <si>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</si>
  <si>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</si>
  <si>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</si>
  <si>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</si>
  <si>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</si>
  <si>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</si>
  <si>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</si>
  <si>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</si>
  <si>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</si>
  <si>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</si>
  <si>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</si>
  <si>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</si>
  <si>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</si>
  <si>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</si>
  <si>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</si>
  <si>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</si>
  <si>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</si>
  <si>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</si>
  <si>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</si>
  <si>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</si>
  <si>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</si>
  <si>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</si>
  <si>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</si>
  <si>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</si>
  <si>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</si>
  <si>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</si>
  <si>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</si>
  <si>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</si>
  <si>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</si>
  <si>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</si>
  <si>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</si>
  <si>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</si>
  <si>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</si>
  <si>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</si>
  <si>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</si>
  <si>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</si>
  <si>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</si>
  <si>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</si>
  <si>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</si>
  <si>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</si>
  <si>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</si>
  <si>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</si>
  <si>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</si>
  <si>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</si>
  <si>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</si>
  <si>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</si>
  <si>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</si>
  <si>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</si>
  <si>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</si>
  <si>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</si>
  <si>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</si>
  <si>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</si>
  <si>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</si>
  <si>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</si>
  <si>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</si>
  <si>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</si>
  <si>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</si>
  <si>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</si>
  <si>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</si>
  <si>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</si>
  <si>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</si>
  <si>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</si>
  <si>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</si>
  <si>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</si>
  <si>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</si>
  <si>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</si>
  <si>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</si>
  <si>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</si>
  <si>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</si>
  <si>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</si>
  <si>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</si>
  <si>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</si>
  <si>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</si>
  <si>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</si>
  <si>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</si>
  <si>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</si>
  <si>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</si>
  <si>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</si>
  <si>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</si>
  <si>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</si>
  <si>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</si>
  <si>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</si>
  <si>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</si>
  <si>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</si>
  <si>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</si>
  <si>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</si>
  <si>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</si>
  <si>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</si>
  <si>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</si>
  <si>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</si>
  <si>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</si>
  <si>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</si>
  <si>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</si>
  <si>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</si>
  <si>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</si>
  <si>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</si>
  <si>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</si>
  <si>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</si>
  <si>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</si>
  <si>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</si>
  <si>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</si>
  <si>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</si>
  <si>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</si>
  <si>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</si>
  <si>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</si>
  <si>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</si>
  <si>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</si>
  <si>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</si>
  <si>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</si>
  <si>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</si>
  <si>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</si>
  <si>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</si>
  <si>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</si>
  <si>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</si>
  <si>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</si>
  <si>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</si>
  <si>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</si>
  <si>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</si>
  <si>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</si>
  <si>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</si>
  <si>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</si>
  <si>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</si>
  <si>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</si>
  <si>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</si>
  <si>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</si>
  <si>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</si>
  <si>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</si>
  <si>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</si>
  <si>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</si>
  <si>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</si>
  <si>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</si>
  <si>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</si>
  <si>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</si>
  <si>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</si>
  <si>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</si>
  <si>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</si>
  <si>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</si>
  <si>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</si>
  <si>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</si>
  <si>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</si>
  <si>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</si>
  <si>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</si>
  <si>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</si>
  <si>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</si>
  <si>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</si>
  <si>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</si>
  <si>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</si>
  <si>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</si>
  <si>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</si>
  <si>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</si>
  <si>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</si>
  <si>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</si>
  <si>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</si>
  <si>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</si>
  <si>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</si>
  <si>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</si>
  <si>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</si>
  <si>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</si>
  <si>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</si>
  <si>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</si>
  <si>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</si>
  <si>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</si>
  <si>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</si>
  <si>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</si>
  <si>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</si>
  <si>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</si>
  <si>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</si>
  <si>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</si>
  <si>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</si>
  <si>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</si>
  <si>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</si>
  <si>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</si>
  <si>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</si>
  <si>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</si>
  <si>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</si>
  <si>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</si>
  <si>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</si>
  <si>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</si>
  <si>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</si>
  <si>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</si>
  <si>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</si>
  <si>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</si>
  <si>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</si>
  <si>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</si>
  <si>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</si>
  <si>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</si>
  <si>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</si>
  <si>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</si>
  <si>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</si>
  <si>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</si>
  <si>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</si>
  <si>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</si>
  <si>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</si>
  <si>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</si>
  <si>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</si>
  <si>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</si>
  <si>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</si>
  <si>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</si>
  <si>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</si>
  <si>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</si>
  <si>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</si>
  <si>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</si>
  <si>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</si>
  <si>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</si>
  <si>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</si>
  <si>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</si>
  <si>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</si>
  <si>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</si>
  <si>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</si>
  <si>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</si>
  <si>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</si>
  <si>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</si>
  <si>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</si>
  <si>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</si>
  <si>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</si>
  <si>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</si>
  <si>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</si>
  <si>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</si>
  <si>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</si>
  <si>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</si>
  <si>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</si>
  <si>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</si>
  <si>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</si>
  <si>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</si>
  <si>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</si>
  <si>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</si>
  <si>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</si>
  <si>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</si>
  <si>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</si>
  <si>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</si>
  <si>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</si>
  <si>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</si>
  <si>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</si>
  <si>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</si>
  <si>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</si>
  <si>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</si>
  <si>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</si>
  <si>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</si>
  <si>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</si>
  <si>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</si>
  <si>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</si>
  <si>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</si>
  <si>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</si>
  <si>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</si>
  <si>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</si>
  <si>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</si>
  <si>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</si>
  <si>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</si>
  <si>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</si>
  <si>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</si>
  <si>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</si>
  <si>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</si>
  <si>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</si>
  <si>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</si>
  <si>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</si>
  <si>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</si>
  <si>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</si>
  <si>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</si>
  <si>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</si>
  <si>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</si>
  <si>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</si>
  <si>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</si>
  <si>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</si>
  <si>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</si>
  <si>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</si>
  <si>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</si>
  <si>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</si>
  <si>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</si>
  <si>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</si>
  <si>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</si>
  <si>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</si>
  <si>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</si>
  <si>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</si>
  <si>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</si>
  <si>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</si>
  <si>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</si>
  <si>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</si>
  <si>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</si>
  <si>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</si>
  <si>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</si>
  <si>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</si>
  <si>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</si>
  <si>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</si>
  <si>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</si>
  <si>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</si>
  <si>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</si>
  <si>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</si>
  <si>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</si>
  <si>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</si>
  <si>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</si>
  <si>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</si>
  <si>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</si>
  <si>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</si>
  <si>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</si>
  <si>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</si>
  <si>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</si>
  <si>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</si>
  <si>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</si>
  <si>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</si>
  <si>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</si>
  <si>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</si>
  <si>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</si>
  <si>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</si>
  <si>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</si>
  <si>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</si>
  <si>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</si>
  <si>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</si>
  <si>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</si>
  <si>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</si>
  <si>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</si>
  <si>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</si>
  <si>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</si>
  <si>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</si>
  <si>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</si>
  <si>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</si>
  <si>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</si>
  <si>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</si>
  <si>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</si>
  <si>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</si>
  <si>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</si>
  <si>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</si>
  <si>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</si>
  <si>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</si>
  <si>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</si>
  <si>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</si>
  <si>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</si>
  <si>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</si>
  <si>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</si>
  <si>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</si>
  <si>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</si>
  <si>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</si>
  <si>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</si>
  <si>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</si>
  <si>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</si>
  <si>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</si>
  <si>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</si>
  <si>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</si>
  <si>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</si>
  <si>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</si>
  <si>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</si>
  <si>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</si>
  <si>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</si>
  <si>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</si>
  <si>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</si>
  <si>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</si>
  <si>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</si>
  <si>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</si>
  <si>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</si>
  <si>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</si>
  <si>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</si>
  <si>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</si>
  <si>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</si>
  <si>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</si>
  <si>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</si>
  <si>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</si>
  <si>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</si>
  <si>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</si>
  <si>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</si>
  <si>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</si>
  <si>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</si>
  <si>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</si>
  <si>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</si>
  <si>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</si>
  <si>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</si>
  <si>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</si>
  <si>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</si>
  <si>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</si>
  <si>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</si>
  <si>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</si>
  <si>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</si>
  <si>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</si>
  <si>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</si>
  <si>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</si>
  <si>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</si>
  <si>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</si>
  <si>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</si>
  <si>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</si>
  <si>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</si>
  <si>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</si>
  <si>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</si>
  <si>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</si>
  <si>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</si>
  <si>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</si>
  <si>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</si>
  <si>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</si>
  <si>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</si>
  <si>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</si>
  <si>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</si>
  <si>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</si>
  <si>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</si>
  <si>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</si>
  <si>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</si>
  <si>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</si>
  <si>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</si>
  <si>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</si>
  <si>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</si>
  <si>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</si>
  <si>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</si>
  <si>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</si>
  <si>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</si>
  <si>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</si>
  <si>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</si>
  <si>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</si>
  <si>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</si>
  <si>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</si>
  <si>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</si>
  <si>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</si>
  <si>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</si>
  <si>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</si>
  <si>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</si>
  <si>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</si>
  <si>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</si>
  <si>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</si>
  <si>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</si>
  <si>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</si>
  <si>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</si>
  <si>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</si>
  <si>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</si>
  <si>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</si>
  <si>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</si>
  <si>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</si>
  <si>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</si>
  <si>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</si>
  <si>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</si>
  <si>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</si>
  <si>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</si>
  <si>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</si>
  <si>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</si>
  <si>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</si>
  <si>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</si>
  <si>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</si>
  <si>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</si>
  <si>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</si>
  <si>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</si>
  <si>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</si>
  <si>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</si>
  <si>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</si>
  <si>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</si>
  <si>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</si>
  <si>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</si>
  <si>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</si>
  <si>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</si>
  <si>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</si>
  <si>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</si>
  <si>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</si>
  <si>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</si>
  <si>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</si>
  <si>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</si>
  <si>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</si>
  <si>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</si>
  <si>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</si>
  <si>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</si>
  <si>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</si>
  <si>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</si>
  <si>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</si>
  <si>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</si>
  <si>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</si>
  <si>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</si>
  <si>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</si>
  <si>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</si>
  <si>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</si>
  <si>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</si>
  <si>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</si>
  <si>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</si>
  <si>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</si>
  <si>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</si>
  <si>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</si>
  <si>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</si>
  <si>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</si>
  <si>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</si>
  <si>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</si>
  <si>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</si>
  <si>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</si>
  <si>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</si>
  <si>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</si>
  <si>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</si>
  <si>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</si>
  <si>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</si>
  <si>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</si>
  <si>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</si>
  <si>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</si>
  <si>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</si>
  <si>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</si>
  <si>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</si>
  <si>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</si>
  <si>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</si>
  <si>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</si>
  <si>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</si>
  <si>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</si>
  <si>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</si>
  <si>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</si>
  <si>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</si>
  <si>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</si>
  <si>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</si>
  <si>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</si>
  <si>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</si>
  <si>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</si>
  <si>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</si>
  <si>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</si>
  <si>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</si>
  <si>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</si>
  <si>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</si>
  <si>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</si>
  <si>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</si>
  <si>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</si>
  <si>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</si>
  <si>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</si>
  <si>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</si>
  <si>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</si>
  <si>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</si>
  <si>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</si>
  <si>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</si>
  <si>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</si>
  <si>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</si>
  <si>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</si>
  <si>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</si>
  <si>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</si>
  <si>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</si>
  <si>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</si>
  <si>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</si>
  <si>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</si>
  <si>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</si>
  <si>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</si>
  <si>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</si>
  <si>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</si>
  <si>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</si>
  <si>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</si>
  <si>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</si>
  <si>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</si>
  <si>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</si>
  <si>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</si>
  <si>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</si>
  <si>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</si>
  <si>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</si>
  <si>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</si>
  <si>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</si>
  <si>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</si>
  <si>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</si>
  <si>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</si>
  <si>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</si>
  <si>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</si>
  <si>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</si>
  <si>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</si>
  <si>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</si>
  <si>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</si>
  <si>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</si>
  <si>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</si>
  <si>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</si>
  <si>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</si>
  <si>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</si>
  <si>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</si>
  <si>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</si>
  <si>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</si>
  <si>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</si>
  <si>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</si>
  <si>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</si>
  <si>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</si>
  <si>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</si>
  <si>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</si>
  <si>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</si>
  <si>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</si>
  <si>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</si>
  <si>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</si>
  <si>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</si>
  <si>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</si>
  <si>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</si>
  <si>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</si>
  <si>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</si>
  <si>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</si>
  <si>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</si>
  <si>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</si>
  <si>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</si>
  <si>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</si>
  <si>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</si>
  <si>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</si>
  <si>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</si>
  <si>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</si>
  <si>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</si>
  <si>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</si>
  <si>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</si>
  <si>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</si>
  <si>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</si>
  <si>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</si>
  <si>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</si>
  <si>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</si>
  <si>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</si>
  <si>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</si>
  <si>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</si>
  <si>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</si>
  <si>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</si>
  <si>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</si>
  <si>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</si>
  <si>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</si>
  <si>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</si>
  <si>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</si>
  <si>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</si>
  <si>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</si>
  <si>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</si>
  <si>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</si>
  <si>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</si>
  <si>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</si>
  <si>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</si>
  <si>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</si>
  <si>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</si>
  <si>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</si>
  <si>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</si>
  <si>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</si>
  <si>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</si>
  <si>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</si>
  <si>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</si>
  <si>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</si>
  <si>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</si>
  <si>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</si>
  <si>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</si>
  <si>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</si>
  <si>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</si>
  <si>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</si>
  <si>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</si>
  <si>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</si>
  <si>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</si>
  <si>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</si>
  <si>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</si>
  <si>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</si>
  <si>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</si>
  <si>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</si>
  <si>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</si>
  <si>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</si>
  <si>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</si>
  <si>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</si>
  <si>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</si>
  <si>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</si>
  <si>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</si>
  <si>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</si>
  <si>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</si>
  <si>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</si>
  <si>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</si>
  <si>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</si>
  <si>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</si>
  <si>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</si>
  <si>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</si>
  <si>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</si>
  <si>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</si>
  <si>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</si>
  <si>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</si>
  <si>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</si>
  <si>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</si>
  <si>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</si>
  <si>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</si>
  <si>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</si>
  <si>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</si>
  <si>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</si>
  <si>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</si>
  <si>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</si>
  <si>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</si>
  <si>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</si>
  <si>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</si>
  <si>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</si>
  <si>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</si>
  <si>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</si>
  <si>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</si>
  <si>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</si>
  <si>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</si>
  <si>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</si>
  <si>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</si>
  <si>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</si>
  <si>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</si>
  <si>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</si>
  <si>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</si>
  <si>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</si>
  <si>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</si>
  <si>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</si>
  <si>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</si>
  <si>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</si>
  <si>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</si>
  <si>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</si>
  <si>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</si>
  <si>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</si>
  <si>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</si>
  <si>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</si>
  <si>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</si>
  <si>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</si>
  <si>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</si>
  <si>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</si>
  <si>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</si>
  <si>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</si>
  <si>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</si>
  <si>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</si>
  <si>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</si>
  <si>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</si>
  <si>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</si>
  <si>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</si>
  <si>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</si>
  <si>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</si>
  <si>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</si>
  <si>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</si>
  <si>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</si>
  <si>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</si>
  <si>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</si>
  <si>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</si>
  <si>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</si>
  <si>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</si>
  <si>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</si>
  <si>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</si>
  <si>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</si>
  <si>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</si>
  <si>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</si>
  <si>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</si>
  <si>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</si>
  <si>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</si>
  <si>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</si>
  <si>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</si>
  <si>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</si>
  <si>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</si>
  <si>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</si>
  <si>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</si>
  <si>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</si>
  <si>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</si>
  <si>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</si>
  <si>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</si>
  <si>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</si>
  <si>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</si>
  <si>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</si>
  <si>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</si>
  <si>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</si>
  <si>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</si>
  <si>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</si>
  <si>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</si>
  <si>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</si>
  <si>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</si>
  <si>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</si>
  <si>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</si>
  <si>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</si>
  <si>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</si>
  <si>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</si>
  <si>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</si>
  <si>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</si>
  <si>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</si>
  <si>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</si>
  <si>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</si>
  <si>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</si>
  <si>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</si>
  <si>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</si>
  <si>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</si>
  <si>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</si>
  <si>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</si>
  <si>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</si>
  <si>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</si>
  <si>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</si>
  <si>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</si>
  <si>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</si>
  <si>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</si>
  <si>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</si>
  <si>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</si>
  <si>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</si>
  <si>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</si>
  <si>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</si>
  <si>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</si>
  <si>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</si>
  <si>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</si>
  <si>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</si>
  <si>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</si>
  <si>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</si>
  <si>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</si>
  <si>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</si>
  <si>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</si>
  <si>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</si>
  <si>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</si>
  <si>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</si>
  <si>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</si>
  <si>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</si>
  <si>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</si>
  <si>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</si>
  <si>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</si>
  <si>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</si>
  <si>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</si>
  <si>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</si>
  <si>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</si>
  <si>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</si>
  <si>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</si>
  <si>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</si>
  <si>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</si>
  <si>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</si>
  <si>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</si>
  <si>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</si>
  <si>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</si>
  <si>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</si>
  <si>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</si>
  <si>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</si>
  <si>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</si>
  <si>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</si>
  <si>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</si>
  <si>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</si>
  <si>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</si>
  <si>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</si>
  <si>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</si>
  <si>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</si>
  <si>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</si>
  <si>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</si>
  <si>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</si>
  <si>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</si>
  <si>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</si>
  <si>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</si>
  <si>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</si>
  <si>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</si>
  <si>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</si>
  <si>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</si>
  <si>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</si>
  <si>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</si>
  <si>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</si>
  <si>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</si>
  <si>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</si>
  <si>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</si>
  <si>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</si>
  <si>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</si>
  <si>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</si>
  <si>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</si>
  <si>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</si>
  <si>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</si>
  <si>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</si>
  <si>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</si>
  <si>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</si>
  <si>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</si>
  <si>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</si>
  <si>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</si>
  <si>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</si>
  <si>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</si>
  <si>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</si>
  <si>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</si>
  <si>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</si>
  <si>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</si>
  <si>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</si>
  <si>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</si>
  <si>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</si>
  <si>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</si>
  <si>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</si>
  <si>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</si>
  <si>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</si>
  <si>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</si>
  <si>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</si>
  <si>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</si>
  <si>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</si>
  <si>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</si>
  <si>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</si>
  <si>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</si>
  <si>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</si>
  <si>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</si>
  <si>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</si>
  <si>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</si>
  <si>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</si>
  <si>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</si>
  <si>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</si>
  <si>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</si>
  <si>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</si>
  <si>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</si>
  <si>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</si>
  <si>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</si>
  <si>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</si>
  <si>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</si>
  <si>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</si>
  <si>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</si>
  <si>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</si>
  <si>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</si>
  <si>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</si>
  <si>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</si>
  <si>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</si>
  <si>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</si>
  <si>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</si>
  <si>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</si>
  <si>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</si>
  <si>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</si>
  <si>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</si>
  <si>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</si>
  <si>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</si>
  <si>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</si>
  <si>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</si>
  <si>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</si>
  <si>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</si>
  <si>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</si>
  <si>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</si>
  <si>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</si>
  <si>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</si>
  <si>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</si>
  <si>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</si>
  <si>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</si>
  <si>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</si>
  <si>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</si>
  <si>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</si>
  <si>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</si>
  <si>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</si>
  <si>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</si>
  <si>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</si>
  <si>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</si>
  <si>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</si>
  <si>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</si>
  <si>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</si>
  <si>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</si>
  <si>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</si>
  <si>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</si>
  <si>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</si>
  <si>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</si>
  <si>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</si>
  <si>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</si>
  <si>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</si>
  <si>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</si>
  <si>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</si>
  <si>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</si>
  <si>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</si>
  <si>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</si>
  <si>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</si>
  <si>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</si>
  <si>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</si>
  <si>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</si>
  <si>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</si>
  <si>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</si>
  <si>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</si>
  <si>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</si>
  <si>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</si>
  <si>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</si>
  <si>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</si>
  <si>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</si>
  <si>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</si>
  <si>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</si>
  <si>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</si>
  <si>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</si>
  <si>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</si>
  <si>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</si>
  <si>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</si>
  <si>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</si>
  <si>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</si>
  <si>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</si>
  <si>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</si>
  <si>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</si>
  <si>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</si>
  <si>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</si>
  <si>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</si>
  <si>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</si>
  <si>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</si>
  <si>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</si>
  <si>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</si>
  <si>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</si>
  <si>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</si>
  <si>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</si>
  <si>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</si>
  <si>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</si>
  <si>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</si>
  <si>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</si>
  <si>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</si>
  <si>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</si>
  <si>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</si>
  <si>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</si>
  <si>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</si>
  <si>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</si>
  <si>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</si>
  <si>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</si>
  <si>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</si>
  <si>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</si>
  <si>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</si>
  <si>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</si>
  <si>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</si>
  <si>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</si>
  <si>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</si>
  <si>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</si>
  <si>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</si>
  <si>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</si>
  <si>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</si>
  <si>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</si>
  <si>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</si>
  <si>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</si>
  <si>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</si>
  <si>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</si>
  <si>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</si>
  <si>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</si>
  <si>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</si>
  <si>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</si>
  <si>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</si>
  <si>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</si>
  <si>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</si>
  <si>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</si>
  <si>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</si>
  <si>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</si>
  <si>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</si>
  <si>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</si>
  <si>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</si>
  <si>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</si>
  <si>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</si>
  <si>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</si>
  <si>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</si>
  <si>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</si>
  <si>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</si>
  <si>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</si>
  <si>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</si>
  <si>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</si>
  <si>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</si>
  <si>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</si>
  <si>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</si>
  <si>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</si>
  <si>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</si>
  <si>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</si>
  <si>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</si>
  <si>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</si>
  <si>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</si>
  <si>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</si>
  <si>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</si>
  <si>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</si>
  <si>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</si>
  <si>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</si>
  <si>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</si>
  <si>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</si>
  <si>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</si>
  <si>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</si>
  <si>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</si>
  <si>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</si>
  <si>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</si>
  <si>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</si>
  <si>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</si>
  <si>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</si>
  <si>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</si>
  <si>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</si>
  <si>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</si>
  <si>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</si>
  <si>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</si>
  <si>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</si>
  <si>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</si>
  <si>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</si>
  <si>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</si>
  <si>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</si>
  <si>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</si>
  <si>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</si>
  <si>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</si>
  <si>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</si>
  <si>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</si>
  <si>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</si>
  <si>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</si>
  <si>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</si>
  <si>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</si>
  <si>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</si>
  <si>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</si>
  <si>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</si>
  <si>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</si>
  <si>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</si>
  <si>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</si>
  <si>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</si>
  <si>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</si>
  <si>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</si>
  <si>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</si>
  <si>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</si>
  <si>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</si>
  <si>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</si>
  <si>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</si>
  <si>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</si>
  <si>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</si>
  <si>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</si>
  <si>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</si>
  <si>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</si>
  <si>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</si>
  <si>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</si>
  <si>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</si>
  <si>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</si>
  <si>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</si>
  <si>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</si>
  <si>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</si>
  <si>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</si>
  <si>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</si>
  <si>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</si>
  <si>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</si>
  <si>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</si>
  <si>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</si>
  <si>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</si>
  <si>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</si>
  <si>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</si>
  <si>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</si>
  <si>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</si>
  <si>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</si>
  <si>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</si>
  <si>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</si>
  <si>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</si>
  <si>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</si>
  <si>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</si>
  <si>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</si>
  <si>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</si>
  <si>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</si>
  <si>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</si>
  <si>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</si>
  <si>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</si>
  <si>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</si>
  <si>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</si>
  <si>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</si>
  <si>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</si>
  <si>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</si>
  <si>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</si>
  <si>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</si>
  <si>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</si>
  <si>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</si>
  <si>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</si>
  <si>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</si>
  <si>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</si>
  <si>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</si>
  <si>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</si>
  <si>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</si>
  <si>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</si>
  <si>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</si>
  <si>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</si>
  <si>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</si>
  <si>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</si>
  <si>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</si>
  <si>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</si>
  <si>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</si>
  <si>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</si>
  <si>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</si>
  <si>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</si>
  <si>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</si>
  <si>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</si>
  <si>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</si>
  <si>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</si>
  <si>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</si>
  <si>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</si>
  <si>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</si>
  <si>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</si>
  <si>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</si>
  <si>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</si>
  <si>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</si>
  <si>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</si>
  <si>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</si>
  <si>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</si>
  <si>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</si>
  <si>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</si>
  <si>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</si>
  <si>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</si>
  <si>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</si>
  <si>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</si>
  <si>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</si>
  <si>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</si>
  <si>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</si>
  <si>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</si>
  <si>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</si>
  <si>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</si>
  <si>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</si>
  <si>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</si>
  <si>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</si>
  <si>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</si>
  <si>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</si>
  <si>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</si>
  <si>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</si>
  <si>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</si>
  <si>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</si>
  <si>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</si>
  <si>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</si>
  <si>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</si>
  <si>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</si>
  <si>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</si>
  <si>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</si>
  <si>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</si>
  <si>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</si>
  <si>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</si>
  <si>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</si>
  <si>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</si>
  <si>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</si>
  <si>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</si>
  <si>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</si>
  <si>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</si>
  <si>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</si>
  <si>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</si>
  <si>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</si>
  <si>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</si>
  <si>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</si>
  <si>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</si>
  <si>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</si>
  <si>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</si>
  <si>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</si>
  <si>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</si>
  <si>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</si>
  <si>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</si>
  <si>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</si>
  <si>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</si>
  <si>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</si>
  <si>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</si>
  <si>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</si>
  <si>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</si>
  <si>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</si>
  <si>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</si>
  <si>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</si>
  <si>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</si>
  <si>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</si>
  <si>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</si>
  <si>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</si>
  <si>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</si>
  <si>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</si>
  <si>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</si>
  <si>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</si>
  <si>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</si>
  <si>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</si>
  <si>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</si>
  <si>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</si>
  <si>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</si>
  <si>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</si>
  <si>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</si>
  <si>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</si>
  <si>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</si>
  <si>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</si>
  <si>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</si>
  <si>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</si>
  <si>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</si>
  <si>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</si>
  <si>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</si>
  <si>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</si>
  <si>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</si>
  <si>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</si>
  <si>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</si>
  <si>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</si>
  <si>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</si>
  <si>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</si>
  <si>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</si>
  <si>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</si>
  <si>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</si>
  <si>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</si>
  <si>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</si>
  <si>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</si>
  <si>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</si>
  <si>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</si>
  <si>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</si>
  <si>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</si>
  <si>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</si>
  <si>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</si>
  <si>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</si>
  <si>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</si>
  <si>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</si>
  <si>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</si>
  <si>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</si>
  <si>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</si>
  <si>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</si>
  <si>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</si>
  <si>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</si>
  <si>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</si>
  <si>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</si>
  <si>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</si>
  <si>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</si>
  <si>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</si>
  <si>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</si>
  <si>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</si>
  <si>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</si>
  <si>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</si>
  <si>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</si>
  <si>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</si>
  <si>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</si>
  <si>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</si>
  <si>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</si>
  <si>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</si>
  <si>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</si>
  <si>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</si>
  <si>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</si>
  <si>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</si>
  <si>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</si>
  <si>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</si>
  <si>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</si>
  <si>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</si>
  <si>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</si>
  <si>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</si>
  <si>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</si>
  <si>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</si>
  <si>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</si>
  <si>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</si>
  <si>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</si>
  <si>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</si>
  <si>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</si>
  <si>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</si>
  <si>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</si>
  <si>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</si>
  <si>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</si>
  <si>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</si>
  <si>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</si>
  <si>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</si>
  <si>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</si>
  <si>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</si>
  <si>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</si>
  <si>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</si>
  <si>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</si>
  <si>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</si>
  <si>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</si>
  <si>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</si>
  <si>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</si>
  <si>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</si>
  <si>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</si>
  <si>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</si>
  <si>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</si>
  <si>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</si>
  <si>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</si>
  <si>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</si>
  <si>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</si>
  <si>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</si>
  <si>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</si>
  <si>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</si>
  <si>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</si>
  <si>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</si>
  <si>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</si>
  <si>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</si>
  <si>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</si>
  <si>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</si>
  <si>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</si>
  <si>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</si>
  <si>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</si>
  <si>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</si>
  <si>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</si>
  <si>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</si>
  <si>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</si>
  <si>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</si>
  <si>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</si>
  <si>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</si>
  <si>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</si>
  <si>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</si>
  <si>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</si>
  <si>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</si>
  <si>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</si>
  <si>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</si>
  <si>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</si>
  <si>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</si>
  <si>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</si>
  <si>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</si>
  <si>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</si>
  <si>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</si>
  <si>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</si>
  <si>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</si>
  <si>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</si>
  <si>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</si>
  <si>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</si>
  <si>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</si>
  <si>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</si>
  <si>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</si>
  <si>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</si>
  <si>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</si>
  <si>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</si>
  <si>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</si>
  <si>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</si>
  <si>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</si>
  <si>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</si>
  <si>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</si>
  <si>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</si>
  <si>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</si>
  <si>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</si>
  <si>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</si>
  <si>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</si>
  <si>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</si>
  <si>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</si>
  <si>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</si>
  <si>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</si>
  <si>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</si>
  <si>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</si>
  <si>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</si>
  <si>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</si>
  <si>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</si>
  <si>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</si>
  <si>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</si>
  <si>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</si>
  <si>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</si>
  <si>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</si>
  <si>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</si>
  <si>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</si>
  <si>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</si>
  <si>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</si>
  <si>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</si>
  <si>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</si>
  <si>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</si>
  <si>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</si>
  <si>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</si>
  <si>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</si>
  <si>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</si>
  <si>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</si>
  <si>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</si>
  <si>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</si>
  <si>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</si>
  <si>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</si>
  <si>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</si>
  <si>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</si>
  <si>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</si>
  <si>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</si>
  <si>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</si>
  <si>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</si>
  <si>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</si>
  <si>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</si>
  <si>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</si>
  <si>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</si>
  <si>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</si>
  <si>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</si>
  <si>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</si>
  <si>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</si>
  <si>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</si>
  <si>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</si>
  <si>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</si>
  <si>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</si>
  <si>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</si>
  <si>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</si>
  <si>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</si>
  <si>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</si>
  <si>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</si>
  <si>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</si>
  <si>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</si>
  <si>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</si>
  <si>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</si>
  <si>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</si>
  <si>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</si>
  <si>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</si>
  <si>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</si>
  <si>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</si>
  <si>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</si>
  <si>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</si>
  <si>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</si>
  <si>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</si>
  <si>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</si>
  <si>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</si>
  <si>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</si>
  <si>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</si>
  <si>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</si>
  <si>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</si>
  <si>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</si>
  <si>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</si>
  <si>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</si>
  <si>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</si>
  <si>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</si>
  <si>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</si>
  <si>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</si>
  <si>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</si>
  <si>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</si>
  <si>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</si>
  <si>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</si>
  <si>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</si>
  <si>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</si>
  <si>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</si>
  <si>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</si>
  <si>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</si>
  <si>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</si>
  <si>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</si>
  <si>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</si>
  <si>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</si>
  <si>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</si>
  <si>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</si>
  <si>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</si>
  <si>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</si>
  <si>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</si>
  <si>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</si>
  <si>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</si>
  <si>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</si>
  <si>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</si>
  <si>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</si>
  <si>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</si>
  <si>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</si>
  <si>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</si>
  <si>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</si>
  <si>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</si>
  <si>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</si>
  <si>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</si>
  <si>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</si>
  <si>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</si>
  <si>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</si>
  <si>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</si>
  <si>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</si>
  <si>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</si>
  <si>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</si>
  <si>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</si>
  <si>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</si>
  <si>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</si>
  <si>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</si>
  <si>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</si>
  <si>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</si>
  <si>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</si>
  <si>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</si>
  <si>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</si>
  <si>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</si>
  <si>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</si>
  <si>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</si>
  <si>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</si>
  <si>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</si>
  <si>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</si>
  <si>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</si>
  <si>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</si>
  <si>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</si>
  <si>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</si>
  <si>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</si>
  <si>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</si>
  <si>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</si>
  <si>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</si>
  <si>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</si>
  <si>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</si>
  <si>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</si>
  <si>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</si>
  <si>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</si>
  <si>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</si>
  <si>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</si>
  <si>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</si>
  <si>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</si>
  <si>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</si>
  <si>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</si>
  <si>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</si>
  <si>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</si>
  <si>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</si>
  <si>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</si>
  <si>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</si>
  <si>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</si>
  <si>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</si>
  <si>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</si>
  <si>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</si>
  <si>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</si>
  <si>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</si>
  <si>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</si>
  <si>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</si>
  <si>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</si>
  <si>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</si>
  <si>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</si>
  <si>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</si>
  <si>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</si>
  <si>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</si>
  <si>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</si>
  <si>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</si>
  <si>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</si>
  <si>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</si>
  <si>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</si>
  <si>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</si>
  <si>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</si>
  <si>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</si>
  <si>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</si>
  <si>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</si>
  <si>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</si>
  <si>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</si>
  <si>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</si>
  <si>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</si>
  <si>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</si>
  <si>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</si>
  <si>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</si>
  <si>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</si>
  <si>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</si>
  <si>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</si>
  <si>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</si>
  <si>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</si>
  <si>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</si>
  <si>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</si>
  <si>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</si>
  <si>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</si>
  <si>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</si>
  <si>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</si>
  <si>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</si>
  <si>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</si>
  <si>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</si>
  <si>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</si>
  <si>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</si>
  <si>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</si>
  <si>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</si>
  <si>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</si>
  <si>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</si>
  <si>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</si>
  <si>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</si>
  <si>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</si>
  <si>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</si>
  <si>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</si>
  <si>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</si>
  <si>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</si>
  <si>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</si>
  <si>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</si>
  <si>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</si>
  <si>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</si>
  <si>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</si>
  <si>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</si>
  <si>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</si>
  <si>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</si>
  <si>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</si>
  <si>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</si>
  <si>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</si>
  <si>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</si>
  <si>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</si>
  <si>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</si>
  <si>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</si>
  <si>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</si>
  <si>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</si>
  <si>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</si>
  <si>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</si>
  <si>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</si>
  <si>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</si>
  <si>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</si>
  <si>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</si>
  <si>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</si>
  <si>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</si>
  <si>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</si>
  <si>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</si>
  <si>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</si>
  <si>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</si>
  <si>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</si>
  <si>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</si>
  <si>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</si>
  <si>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</si>
  <si>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</si>
  <si>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</si>
  <si>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</si>
  <si>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</si>
  <si>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</si>
  <si>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</si>
  <si>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</si>
  <si>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</si>
  <si>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</si>
  <si>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</si>
  <si>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</si>
  <si>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</si>
  <si>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</si>
  <si>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</si>
  <si>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</si>
  <si>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</si>
  <si>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</si>
  <si>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</si>
  <si>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</si>
  <si>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</si>
  <si>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</si>
  <si>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</si>
  <si>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</si>
  <si>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</si>
  <si>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</si>
  <si>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</si>
  <si>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</si>
  <si>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</si>
  <si>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</si>
  <si>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</si>
  <si>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</si>
  <si>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</si>
  <si>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</si>
  <si>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</si>
  <si>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</si>
  <si>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</si>
  <si>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</si>
  <si>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</si>
  <si>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</si>
  <si>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</si>
  <si>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</si>
  <si>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</si>
  <si>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</si>
  <si>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</si>
  <si>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</si>
  <si>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</si>
  <si>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</si>
  <si>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</si>
  <si>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</si>
  <si>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</si>
  <si>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</si>
  <si>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</si>
  <si>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</si>
  <si>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</si>
  <si>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</si>
  <si>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</si>
  <si>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</si>
  <si>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</si>
  <si>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</si>
  <si>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</si>
  <si>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</si>
  <si>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</si>
  <si>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</si>
  <si>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</si>
  <si>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</si>
  <si>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</si>
  <si>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</si>
  <si>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</si>
  <si>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</si>
  <si>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</si>
  <si>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</si>
  <si>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</si>
  <si>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</si>
  <si>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</si>
  <si>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</si>
  <si>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</si>
  <si>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</si>
  <si>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</si>
  <si>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</si>
  <si>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</si>
  <si>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</si>
  <si>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</si>
  <si>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</si>
  <si>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</si>
  <si>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</si>
  <si>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</si>
  <si>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</si>
  <si>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</si>
  <si>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</si>
  <si>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</si>
  <si>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</si>
  <si>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</si>
  <si>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</si>
  <si>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</si>
  <si>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</si>
  <si>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</si>
  <si>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</si>
  <si>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</si>
  <si>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</si>
  <si>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</si>
  <si>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</si>
  <si>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</si>
  <si>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</si>
  <si>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</si>
  <si>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</si>
  <si>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</si>
  <si>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</si>
  <si>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</si>
  <si>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</si>
  <si>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</si>
  <si>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</si>
  <si>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</si>
  <si>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</si>
  <si>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</si>
  <si>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</si>
  <si>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</si>
  <si>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</si>
  <si>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</si>
  <si>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</si>
  <si>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</si>
  <si>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</si>
  <si>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</si>
  <si>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</si>
  <si>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</si>
  <si>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</si>
  <si>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</si>
  <si>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</si>
  <si>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</si>
  <si>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</si>
  <si>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</si>
  <si>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</si>
  <si>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</si>
  <si>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</si>
  <si>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</si>
  <si>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</si>
  <si>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</si>
  <si>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</si>
  <si>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</si>
  <si>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</si>
  <si>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</si>
  <si>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</si>
  <si>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</si>
  <si>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</si>
  <si>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</si>
  <si>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</si>
  <si>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</si>
  <si>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</si>
  <si>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</si>
  <si>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</si>
  <si>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</si>
  <si>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</si>
  <si>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</si>
  <si>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</si>
  <si>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</si>
  <si>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</si>
  <si>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</si>
  <si>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</si>
  <si>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</si>
  <si>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</si>
  <si>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</si>
  <si>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</si>
  <si>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</si>
  <si>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</si>
  <si>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</si>
  <si>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</si>
  <si>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</si>
  <si>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</si>
  <si>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</si>
  <si>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</si>
  <si>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</si>
  <si>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</si>
  <si>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</si>
  <si>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</si>
  <si>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</si>
  <si>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</si>
  <si>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</si>
  <si>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</si>
  <si>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</si>
  <si>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</si>
  <si>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</si>
  <si>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</si>
  <si>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</si>
  <si>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</si>
  <si>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</si>
  <si>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</si>
  <si>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</si>
  <si>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</si>
  <si>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</si>
  <si>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</si>
  <si>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</si>
  <si>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</si>
  <si>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</si>
  <si>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</si>
  <si>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</si>
  <si>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</si>
  <si>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</si>
  <si>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</si>
  <si>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</si>
  <si>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</si>
  <si>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</si>
  <si>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</si>
  <si>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</si>
  <si>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</si>
  <si>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</si>
  <si>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</si>
  <si>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</si>
  <si>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</si>
  <si>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</si>
  <si>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</si>
  <si>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</si>
  <si>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</si>
  <si>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</si>
  <si>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</si>
  <si>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</si>
  <si>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</si>
  <si>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</si>
  <si>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</si>
  <si>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</si>
  <si>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</si>
  <si>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</si>
  <si>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</si>
  <si>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</si>
  <si>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</si>
  <si>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</si>
  <si>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</si>
  <si>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</si>
  <si>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</si>
  <si>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</si>
  <si>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</si>
  <si>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</si>
  <si>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</si>
  <si>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</si>
  <si>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</si>
  <si>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</si>
  <si>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</si>
  <si>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</si>
  <si>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</si>
  <si>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</si>
  <si>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</si>
  <si>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</si>
  <si>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</si>
  <si>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</si>
  <si>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</si>
  <si>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</si>
  <si>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</si>
  <si>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</si>
  <si>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</si>
  <si>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</si>
  <si>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</si>
  <si>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</si>
  <si>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</si>
  <si>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</si>
  <si>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</si>
  <si>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</si>
  <si>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</si>
  <si>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</si>
  <si>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</si>
  <si>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</si>
  <si>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</si>
  <si>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</si>
  <si>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</si>
  <si>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</si>
  <si>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</si>
  <si>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</si>
  <si>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</si>
  <si>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</si>
  <si>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</si>
  <si>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</si>
  <si>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</si>
  <si>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</si>
  <si>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</si>
  <si>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</si>
  <si>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</si>
  <si>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</si>
  <si>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</si>
  <si>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</si>
  <si>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</si>
  <si>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</si>
  <si>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</si>
  <si>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</si>
  <si>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</si>
  <si>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</si>
  <si>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</si>
  <si>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</si>
  <si>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</si>
  <si>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</si>
  <si>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</si>
  <si>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</si>
  <si>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</si>
  <si>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</si>
  <si>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</si>
  <si>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</si>
  <si>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</si>
  <si>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</si>
  <si>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</si>
  <si>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</si>
  <si>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</si>
  <si>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</si>
  <si>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</si>
  <si>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</si>
  <si>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</si>
  <si>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</si>
  <si>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</si>
  <si>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</si>
  <si>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</si>
  <si>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</si>
  <si>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</si>
  <si>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</si>
  <si>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</si>
  <si>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</si>
  <si>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</si>
  <si>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</si>
  <si>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</si>
  <si>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</si>
  <si>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</si>
  <si>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</si>
  <si>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</si>
  <si>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</si>
  <si>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</si>
  <si>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</si>
  <si>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</si>
  <si>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</si>
  <si>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</si>
  <si>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</si>
  <si>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</si>
  <si>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</si>
  <si>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</si>
  <si>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</si>
  <si>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</si>
  <si>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</si>
  <si>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</si>
  <si>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</si>
  <si>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</si>
  <si>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</si>
  <si>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</si>
  <si>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</si>
  <si>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</si>
  <si>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</si>
  <si>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</si>
  <si>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</si>
  <si>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</si>
  <si>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</si>
  <si>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</si>
  <si>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</si>
  <si>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</si>
  <si>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</si>
  <si>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</si>
  <si>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</si>
  <si>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</si>
  <si>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</si>
  <si>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</si>
  <si>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</si>
  <si>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</si>
  <si>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</si>
  <si>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</si>
  <si>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</si>
  <si>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</si>
  <si>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</si>
  <si>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</si>
  <si>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</si>
  <si>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</si>
  <si>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</si>
  <si>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</si>
  <si>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</si>
  <si>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</si>
  <si>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</si>
  <si>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</si>
  <si>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</si>
  <si>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</si>
  <si>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</si>
  <si>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</si>
  <si>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</si>
  <si>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</si>
  <si>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</si>
  <si>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</si>
  <si>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</si>
  <si>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</si>
  <si>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</si>
  <si>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</si>
  <si>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</si>
  <si>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</si>
  <si>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</si>
  <si>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</si>
  <si>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</si>
  <si>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</si>
  <si>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</si>
  <si>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</si>
  <si>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</si>
  <si>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</si>
  <si>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</si>
  <si>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</si>
  <si>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</si>
  <si>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</si>
  <si>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</si>
  <si>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</si>
  <si>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</si>
  <si>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</si>
  <si>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</si>
  <si>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</si>
  <si>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</si>
  <si>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</si>
  <si>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</si>
  <si>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</si>
  <si>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</si>
  <si>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</si>
  <si>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</si>
  <si>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</si>
  <si>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</si>
  <si>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</si>
  <si>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</si>
  <si>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</si>
  <si>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</si>
  <si>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</si>
  <si>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</si>
  <si>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</si>
  <si>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</si>
  <si>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</si>
  <si>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</si>
  <si>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</si>
  <si>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</si>
  <si>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</si>
  <si>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</si>
  <si>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</si>
  <si>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</si>
  <si>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</si>
  <si>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</si>
  <si>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</si>
  <si>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</si>
  <si>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</si>
  <si>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</si>
  <si>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</si>
  <si>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</si>
  <si>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</si>
  <si>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</si>
  <si>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</si>
  <si>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</si>
  <si>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</si>
  <si>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</si>
  <si>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</si>
  <si>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</si>
  <si>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</si>
  <si>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</si>
  <si>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</si>
  <si>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</si>
  <si>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</si>
  <si>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</si>
  <si>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</si>
  <si>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</si>
  <si>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</si>
  <si>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</si>
  <si>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</si>
  <si>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</si>
  <si>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</si>
  <si>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</si>
  <si>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</si>
  <si>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</si>
  <si>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</si>
  <si>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</si>
  <si>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</si>
  <si>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</si>
  <si>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</si>
  <si>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</si>
  <si>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</si>
  <si>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</si>
  <si>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</si>
  <si>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</si>
  <si>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</si>
  <si>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</si>
  <si>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</si>
  <si>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</si>
  <si>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</si>
  <si>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</si>
  <si>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</si>
  <si>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</si>
  <si>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</si>
  <si>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</si>
  <si>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</si>
  <si>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</si>
  <si>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</si>
  <si>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</si>
  <si>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</si>
  <si>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</si>
  <si>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</si>
  <si>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</si>
  <si>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</si>
  <si>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</si>
  <si>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</si>
  <si>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</si>
  <si>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</si>
  <si>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</si>
  <si>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</si>
  <si>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</si>
  <si>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</si>
  <si>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</si>
  <si>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</si>
  <si>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</si>
  <si>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</si>
  <si>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</si>
  <si>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</si>
  <si>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</si>
  <si>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</si>
  <si>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</si>
  <si>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</si>
  <si>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</si>
  <si>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</si>
  <si>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</si>
  <si>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</si>
  <si>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</si>
  <si>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</si>
  <si>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</si>
  <si>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</si>
  <si>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</si>
  <si>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</si>
  <si>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</si>
  <si>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</si>
  <si>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</si>
  <si>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</si>
  <si>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</si>
  <si>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</si>
  <si>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</si>
  <si>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</si>
  <si>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</si>
  <si>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</si>
  <si>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</si>
  <si>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</si>
  <si>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</si>
  <si>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</si>
  <si>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</si>
  <si>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</si>
  <si>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</si>
  <si>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</si>
  <si>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</si>
  <si>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</si>
  <si>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</si>
  <si>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</si>
  <si>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</si>
  <si>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</si>
  <si>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</si>
  <si>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</si>
  <si>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</si>
  <si>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</si>
  <si>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</si>
  <si>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</si>
  <si>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</si>
  <si>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</si>
  <si>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</si>
  <si>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</si>
  <si>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</si>
  <si>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</si>
  <si>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</si>
  <si>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</si>
  <si>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</si>
  <si>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</si>
  <si>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</si>
  <si>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</si>
  <si>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</si>
  <si>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</si>
  <si>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</si>
  <si>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</si>
  <si>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</si>
  <si>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</si>
  <si>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</si>
  <si>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</si>
  <si>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</si>
  <si>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</si>
  <si>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</si>
  <si>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</si>
  <si>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</si>
  <si>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</si>
  <si>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</si>
  <si>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</si>
  <si>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</si>
  <si>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</si>
  <si>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</si>
  <si>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</si>
  <si>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</si>
  <si>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</si>
  <si>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</si>
  <si>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</si>
  <si>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</si>
  <si>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</si>
  <si>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</si>
  <si>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</si>
  <si>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</si>
  <si>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</si>
  <si>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</si>
  <si>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</si>
  <si>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</si>
  <si>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</si>
  <si>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</si>
  <si>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</si>
  <si>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</si>
  <si>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</si>
  <si>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</si>
  <si>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</si>
  <si>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</si>
  <si>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</si>
  <si>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</si>
  <si>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</si>
  <si>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</si>
  <si>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</si>
  <si>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</si>
  <si>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</si>
  <si>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</si>
  <si>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</si>
  <si>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</si>
  <si>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</si>
  <si>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</si>
  <si>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</si>
  <si>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</si>
  <si>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</si>
  <si>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</si>
  <si>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</si>
  <si>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</si>
  <si>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</si>
  <si>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</si>
  <si>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</si>
  <si>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</si>
  <si>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</si>
  <si>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</si>
  <si>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</si>
  <si>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</si>
  <si>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</si>
  <si>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</si>
  <si>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</si>
  <si>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</si>
  <si>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</si>
  <si>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</si>
  <si>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</si>
  <si>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</si>
  <si>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</si>
  <si>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</si>
  <si>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</si>
  <si>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</si>
  <si>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</si>
  <si>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</si>
  <si>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</si>
  <si>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</si>
  <si>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</si>
  <si>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</si>
  <si>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</si>
  <si>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</si>
  <si>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</si>
  <si>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</si>
  <si>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</si>
  <si>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</si>
  <si>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</si>
  <si>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</si>
  <si>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</si>
  <si>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</si>
  <si>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</si>
  <si>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</si>
  <si>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</si>
  <si>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</si>
  <si>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</si>
  <si>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</si>
  <si>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</si>
  <si>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</si>
  <si>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</si>
  <si>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</si>
  <si>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</si>
  <si>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</si>
  <si>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</si>
  <si>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</si>
  <si>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</si>
  <si>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</si>
  <si>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</si>
  <si>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</si>
  <si>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</si>
  <si>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</si>
  <si>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</si>
  <si>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</si>
  <si>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</si>
  <si>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</si>
  <si>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</si>
  <si>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</si>
  <si>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</si>
  <si>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</si>
  <si>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</si>
  <si>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</si>
  <si>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</si>
  <si>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</si>
  <si>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</si>
  <si>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</si>
  <si>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</si>
  <si>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</si>
  <si>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</si>
  <si>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</si>
  <si>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</si>
  <si>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</si>
  <si>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</si>
  <si>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</si>
  <si>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</si>
  <si>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</si>
  <si>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</si>
  <si>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</si>
  <si>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</si>
  <si>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</si>
  <si>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</si>
  <si>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</si>
  <si>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</si>
  <si>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</si>
  <si>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</si>
  <si>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</si>
  <si>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</si>
  <si>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</si>
  <si>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</si>
  <si>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</si>
  <si>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</si>
  <si>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</si>
  <si>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</si>
  <si>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</si>
  <si>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</si>
  <si>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</si>
  <si>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</si>
  <si>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</si>
  <si>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</si>
  <si>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</si>
  <si>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</si>
  <si>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</si>
  <si>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</si>
  <si>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</si>
  <si>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</si>
  <si>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</si>
  <si>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</si>
  <si>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</si>
  <si>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</si>
  <si>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</si>
  <si>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</si>
  <si>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</si>
  <si>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</si>
  <si>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</si>
  <si>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</si>
  <si>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</si>
  <si>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</si>
  <si>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</si>
  <si>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</si>
  <si>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</si>
  <si>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</si>
  <si>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</si>
  <si>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</si>
  <si>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</si>
  <si>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</si>
  <si>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</si>
  <si>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</si>
  <si>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</si>
  <si>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</si>
  <si>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</si>
  <si>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</si>
  <si>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</si>
  <si>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</si>
  <si>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</si>
  <si>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</si>
  <si>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</si>
  <si>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</si>
  <si>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</si>
  <si>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</si>
  <si>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</si>
  <si>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</si>
  <si>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</si>
  <si>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</si>
  <si>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</si>
  <si>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</si>
  <si>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</si>
  <si>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</si>
  <si>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</si>
  <si>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</si>
  <si>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</si>
  <si>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</si>
  <si>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</si>
  <si>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</si>
  <si>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</si>
  <si>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</si>
  <si>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</si>
  <si>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</si>
  <si>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</si>
  <si>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</si>
  <si>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</si>
  <si>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</si>
  <si>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</si>
  <si>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</si>
  <si>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</si>
  <si>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</si>
  <si>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</si>
  <si>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</si>
  <si>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</si>
  <si>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</si>
  <si>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</si>
  <si>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</si>
  <si>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</si>
  <si>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</si>
  <si>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</si>
  <si>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</si>
  <si>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</si>
  <si>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</si>
  <si>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</si>
  <si>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</si>
  <si>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</si>
  <si>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</si>
  <si>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</si>
  <si>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</si>
  <si>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</si>
  <si>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</si>
  <si>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</si>
  <si>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</si>
  <si>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</si>
  <si>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</si>
  <si>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</si>
  <si>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</si>
  <si>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</si>
  <si>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</si>
  <si>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</si>
  <si>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</si>
  <si>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</si>
  <si>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</si>
  <si>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</si>
  <si>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</si>
  <si>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</si>
  <si>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</si>
  <si>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</si>
  <si>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</si>
  <si>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</si>
  <si>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</si>
  <si>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</si>
  <si>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</si>
  <si>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</si>
  <si>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</si>
  <si>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</si>
  <si>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</si>
  <si>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</si>
  <si>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</si>
  <si>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</si>
  <si>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</si>
  <si>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</si>
  <si>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</si>
  <si>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</si>
  <si>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</si>
  <si>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</si>
  <si>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</si>
  <si>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</si>
  <si>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</si>
  <si>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</si>
  <si>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</si>
  <si>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</si>
  <si>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</si>
  <si>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</si>
  <si>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</si>
  <si>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</si>
  <si>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</si>
  <si>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</si>
  <si>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</si>
  <si>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</si>
  <si>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</si>
  <si>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</si>
  <si>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</si>
  <si>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</si>
  <si>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</si>
  <si>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</si>
  <si>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</si>
  <si>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</si>
  <si>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</si>
  <si>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</si>
  <si>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</si>
  <si>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</si>
  <si>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</si>
  <si>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</si>
  <si>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</si>
  <si>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</si>
  <si>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</si>
  <si>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</si>
  <si>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</si>
  <si>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</si>
  <si>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</si>
  <si>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</si>
  <si>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</si>
  <si>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</si>
  <si>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</si>
  <si>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</si>
  <si>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</si>
  <si>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</si>
  <si>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</si>
  <si>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</si>
  <si>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</si>
  <si>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</si>
  <si>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</si>
  <si>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</si>
  <si>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</si>
  <si>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</si>
  <si>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</si>
  <si>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</si>
  <si>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</si>
  <si>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</si>
  <si>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</si>
  <si>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</si>
  <si>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</si>
  <si>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</si>
  <si>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</si>
  <si>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</si>
  <si>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</si>
  <si>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</si>
  <si>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</si>
  <si>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</si>
  <si>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</si>
  <si>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</si>
  <si>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</si>
  <si>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</si>
  <si>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</si>
  <si>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</si>
  <si>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</si>
  <si>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</si>
  <si>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</si>
  <si>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</si>
  <si>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</si>
  <si>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</si>
  <si>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</si>
  <si>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</si>
  <si>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</si>
  <si>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</si>
  <si>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</si>
  <si>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</si>
  <si>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</si>
  <si>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</si>
  <si>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</si>
  <si>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</si>
  <si>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</si>
  <si>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</si>
  <si>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</si>
  <si>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</si>
  <si>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</si>
  <si>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</si>
  <si>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</si>
  <si>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</si>
  <si>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</si>
  <si>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</si>
  <si>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</si>
  <si>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</si>
  <si>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</si>
  <si>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</si>
  <si>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</si>
  <si>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</si>
  <si>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</si>
  <si>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</si>
  <si>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</si>
  <si>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</si>
  <si>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</si>
  <si>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</si>
  <si>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</si>
  <si>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</si>
  <si>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</si>
  <si>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</si>
  <si>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</si>
  <si>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</si>
  <si>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</si>
  <si>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</si>
  <si>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</si>
  <si>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</si>
  <si>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</si>
  <si>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</si>
  <si>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</si>
  <si>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</si>
  <si>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</si>
  <si>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</si>
  <si>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</si>
  <si>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</si>
  <si>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</si>
  <si>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</si>
  <si>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</si>
  <si>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</si>
  <si>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</si>
  <si>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</si>
  <si>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</si>
  <si>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</si>
  <si>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</si>
  <si>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</si>
  <si>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</si>
  <si>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</si>
  <si>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</si>
  <si>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</si>
  <si>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</si>
  <si>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</si>
  <si>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</si>
  <si>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</si>
  <si>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</si>
  <si>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</si>
  <si>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</si>
  <si>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</si>
  <si>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</si>
  <si>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</si>
  <si>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</si>
  <si>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</si>
  <si>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</si>
  <si>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</si>
  <si>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</si>
  <si>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</si>
  <si>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</si>
  <si>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</si>
  <si>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</si>
  <si>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</si>
  <si>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</si>
  <si>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</si>
  <si>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</si>
  <si>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</si>
  <si>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</si>
  <si>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</si>
  <si>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</si>
  <si>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</si>
  <si>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</si>
  <si>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</si>
  <si>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</si>
  <si>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</si>
  <si>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</si>
  <si>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</si>
  <si>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</si>
  <si>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</si>
  <si>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</si>
  <si>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</si>
  <si>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</si>
  <si>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</si>
  <si>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</si>
  <si>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</si>
  <si>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</si>
  <si>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</si>
  <si>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</si>
  <si>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</si>
  <si>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</si>
  <si>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</si>
  <si>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</si>
  <si>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</si>
  <si>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</si>
  <si>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</si>
  <si>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</si>
  <si>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</si>
  <si>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</si>
  <si>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</si>
  <si>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</si>
  <si>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</si>
  <si>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</si>
  <si>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</si>
  <si>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</si>
  <si>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</si>
  <si>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</si>
  <si>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</si>
  <si>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</si>
  <si>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</si>
  <si>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</si>
  <si>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</si>
  <si>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</si>
  <si>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</si>
  <si>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</si>
  <si>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</si>
  <si>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</si>
  <si>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</si>
  <si>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</si>
  <si>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</si>
  <si>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dráhový golf - bežné transfery</t>
  </si>
  <si>
    <t>R4</t>
  </si>
  <si>
    <t>2504006</t>
  </si>
  <si>
    <t>Prenájom minigolfového ihriska za účelom sústredenia mládeže v kluboch do 23 rokov, v dňoch 5.-6.4.2025, vedúci akcie Miroslav Čibik, zúčastnených 14 ľudí</t>
  </si>
  <si>
    <t>47051221</t>
  </si>
  <si>
    <t>DOUBLR RED STORES s.r.o., Štúrova 23, 977 01 Brezno</t>
  </si>
  <si>
    <t>R5</t>
  </si>
  <si>
    <t>202504007</t>
  </si>
  <si>
    <t>Ubytovanie počas sústredenia mládeže v kluboch do 23 rokov, v dňoch 5.-6.4.2025, vedúci akcie Miroslav Čibik, zúčastnených 14 ľudí</t>
  </si>
  <si>
    <t>47006099</t>
  </si>
  <si>
    <t>Arlequino s.r.o., Štúrova 23, 977 01 Brezno</t>
  </si>
  <si>
    <t>ID2</t>
  </si>
  <si>
    <t>Stravné počas sústredenia mládeže v kluboch do 23 rokov, v dňoch 5.-6.4.2025, vedúci akcie Miroslav Čibik, zúčastnených 14 ľudí</t>
  </si>
  <si>
    <t>Osoba1</t>
  </si>
  <si>
    <t>Osoba2</t>
  </si>
  <si>
    <t>Osoba3</t>
  </si>
  <si>
    <t>Osoba4</t>
  </si>
  <si>
    <t>Osoba5</t>
  </si>
  <si>
    <t>Osoba6</t>
  </si>
  <si>
    <t>Osoba7</t>
  </si>
  <si>
    <t>Osoba8</t>
  </si>
  <si>
    <t>Osoba9</t>
  </si>
  <si>
    <t>Osoba10</t>
  </si>
  <si>
    <t>Cestovné počas sústredenia mládeže v kluboch do 23 rokov, v dňoch 5.-6.4.2025, vedúci akcie Miroslav Čibik, zúčastnených 14 ľudí</t>
  </si>
  <si>
    <t>R6</t>
  </si>
  <si>
    <t>25017</t>
  </si>
  <si>
    <t>Nákup športového tovaru pre mládež v kluboch do 23 rokov. Lopty na minigolf 23 ks, thermobag 1 ks, Superbag 1 ks</t>
  </si>
  <si>
    <t>26839644</t>
  </si>
  <si>
    <t>SV GOLF s.r.o., Na Šibeníku 183/50, 779 00 Olomouc 9, Česká Republika</t>
  </si>
  <si>
    <t>ID3</t>
  </si>
  <si>
    <t>Sústedenie juniorov v kluboch do 23 rokov v dňoch 26.-28.2.2025, Rajecké Teplice,  stravné, vedúci akcie René Šimanský, zúčastnení 2 juniori a 1 doprovod</t>
  </si>
  <si>
    <t>Sústedenie juniorov v kluboch do 23 rokov v dňoch 26.-28.2.2025, Rajecké Teplice,  cestovné, vedúci akcie René Šimanský, zúčastnení 2 juniori a 1 doprovod</t>
  </si>
  <si>
    <t>20250005</t>
  </si>
  <si>
    <t>Sústedenie juniorov v kluboch do 23 rokov v dňoch 26.-28.2.2025, Rajecké Teplice,  ubytovanie, vedúci akcie René Šimanský, zúčastnení 2 juniori a 1 doprovod</t>
  </si>
  <si>
    <t>46928065</t>
  </si>
  <si>
    <t>DUBOVÁ Rajec, s.r.., Námestie SNP 26, 01501 Rajec, SR</t>
  </si>
  <si>
    <t>R10</t>
  </si>
  <si>
    <t>25E027</t>
  </si>
  <si>
    <t>Nákup športového tovaru pre mládež v kluboch do 23 rokov. Lopty na minigolf 6 ks, thermobag 1 ks, palica 1 ks</t>
  </si>
  <si>
    <t>R11</t>
  </si>
  <si>
    <t>25E042</t>
  </si>
  <si>
    <t>Nákup športového tovaru pre mládež v kluboch do 23 rokov. Lopty na minigolf 3 ks, obal na palicu 1 ks, palica 2 ks</t>
  </si>
  <si>
    <t>R13</t>
  </si>
  <si>
    <t>20250128</t>
  </si>
  <si>
    <t>Nákup tričiek pre mládež v kluboch do 23 rokov, za účelom reprezentácie SR na medzinárodných turnajoch</t>
  </si>
  <si>
    <t>36808008</t>
  </si>
  <si>
    <t>X2 sport, s.r.o., Jesenského 2710/2, 949 01 Nitra</t>
  </si>
  <si>
    <t>ID6</t>
  </si>
  <si>
    <t xml:space="preserve">Majstrovstvá Európy juniorov v dňoch 5.-9.8.2025, Brno, Česká Republika, stravné, zúčastnený 1 junior, 3 juniorky a 2 osoby doprovod, vedúci akcie Milan Pätoprstý </t>
  </si>
  <si>
    <t xml:space="preserve">Majstrovstvá Európy juniorov v dňoch 5.-9.8.2025, Brno, Česká Republika, cestovné, zúčastnený 1 junior, 3 juniorky a 2 osoby doprovod, vedúci akcie Milan Pätoprstý </t>
  </si>
  <si>
    <t xml:space="preserve">Majstrovstvá Európy juniorov v dňoch 5.-9.8.2025, Brno, Česká Republika, parkovné, zúčastnený 1 junior, 3 juniorky a 2 osoby doprovod, vedúci akcie Milan Pätoprstý </t>
  </si>
  <si>
    <t>27685365</t>
  </si>
  <si>
    <t>TYMET parking a.s., Údolní 8, 60200 Brno, Česká Republika</t>
  </si>
  <si>
    <t>20250264</t>
  </si>
  <si>
    <t>05642647</t>
  </si>
  <si>
    <t>Danil Oleškevič, Nove Sad 581/16, 602 00 Brno, Česká Republika</t>
  </si>
  <si>
    <t>ID8</t>
  </si>
  <si>
    <t>Sústredenie Praha v dňoch 19.-20.7.2025, vedúci akcie René Šimanský, zúčastnené 3 osoby, stravné</t>
  </si>
  <si>
    <t>Sústredenie Praha v dňoch 19.-20.7.2025, vedúci akcie René Šimanský, zúčastnené 3 osoby, cestovné</t>
  </si>
  <si>
    <t>25-RD001-04515</t>
  </si>
  <si>
    <t>Sústredenie Praha v dňoch 19.-20.7.2025, vedúci akcie René Šimanský, zúčastnené 3 osoby, ubytovanie</t>
  </si>
  <si>
    <t>26687160</t>
  </si>
  <si>
    <t>Hotel Avion, MALINA s.r.o., Kladenská 96/115, 160 00 Praha 6</t>
  </si>
  <si>
    <t>ID9</t>
  </si>
  <si>
    <t>Majstrovstvá Európy seniorov, Zatov, v dňoch 18.-28.9.2025, vedúci akcie Lukáš Barylík, zúčastnených 7 hráčov + 2 kauči, stravné</t>
  </si>
  <si>
    <t>Majstrovstvá Európy seniorov, Zatov, v dňoch 18.-28.9.2025, vedúci akcie Lukáš Barylík, zúčastnených 7 hráčov + 2 kauči, cestovné</t>
  </si>
  <si>
    <t>17413-001100-1</t>
  </si>
  <si>
    <t>Majstrovstvá Európy seniorov, Zatov, v dňoch 18.-28.9.2025, vedúci akcie Lukáš Barylík, zúčastnených 7 hráčov + 2 kauči, miestny poplatok</t>
  </si>
  <si>
    <t>HR74204012744</t>
  </si>
  <si>
    <t>TURISTHOTEL d.o.o., ZATON APARTMANI, TN Zaton, Dražnikova 78, 23232 Nin, Chorvátsko</t>
  </si>
  <si>
    <t>6923/01374/7</t>
  </si>
  <si>
    <t>Majstrovstvá Európy seniorov, Zatov, v dňoch 18.-28.9.2025, vedúci akcie Lukáš Barylík, zúčastnených 7 hráčov + 2 kauči, poplatok za tréningy</t>
  </si>
  <si>
    <t>ID13</t>
  </si>
  <si>
    <t>25102000112</t>
  </si>
  <si>
    <t>Poháre a medaile pre mládež, registrovanú v CTM</t>
  </si>
  <si>
    <t>36531154</t>
  </si>
  <si>
    <t>DEMI šport plus, s.r.o., Juraja Slottu 47, 917 01 Trnava</t>
  </si>
  <si>
    <t>25093000196</t>
  </si>
  <si>
    <t>25111300060</t>
  </si>
  <si>
    <t>25112600150</t>
  </si>
  <si>
    <t>ID10</t>
  </si>
  <si>
    <t>1/18082025</t>
  </si>
  <si>
    <t>DE369065289</t>
  </si>
  <si>
    <t>Fletcher Deutschland Betriebs GmbH, Fletcher Hotel-Restaurant Amsberg-Sauerland, Zu den Drei Bänken 2, 59757 Amsberg, Nemecko</t>
  </si>
  <si>
    <t>ID11</t>
  </si>
  <si>
    <t>Sústredenie Zaton, Chorvátsko, termín 24.-27.6.2025, vedúci akcie René Šimanský, zúčstnení 3 hráči, stravné</t>
  </si>
  <si>
    <t>Sústredenie Zaton, Chorvátsko, termín 24.-27.6.2025, vedúci akcie René Šimanský, zúčstnení 3 hráči, cestovné</t>
  </si>
  <si>
    <t>ID12</t>
  </si>
  <si>
    <t>Sústredenie Zaton, Chorvátsko, termín 28.-31.8.2025, vedúci akcie René Šimanský, zúčstnení 4 hráči, stravné</t>
  </si>
  <si>
    <t>Sústredenie Zaton, Chorvátsko, termín 28.-31.8.2025, vedúci akcie René Šimanský, zúčstnení 4 hráči, cestovné</t>
  </si>
  <si>
    <t>R3</t>
  </si>
  <si>
    <t>Mzda generálny sekretár</t>
  </si>
  <si>
    <t>Odvody zo mzdy generálneho sekretára Sociálna poisťovňa</t>
  </si>
  <si>
    <t>30807484</t>
  </si>
  <si>
    <t>Sociálna poisťovňa, pobočka Záhradnícka 153, 829 02 Bratislava - Ružinov</t>
  </si>
  <si>
    <t>R7</t>
  </si>
  <si>
    <t>Odvod dane z pracovného pomeru generálneho sekretára zväzu, preddavky, Daňový úrad Bratislava 3</t>
  </si>
  <si>
    <t>Daňový úrad Bratislava 3, Račianska 153/A, 836 09 Bratislava</t>
  </si>
  <si>
    <t>Odvody zo mzdy generálneho sekretára Všeobecná zdravotná poisťovňa</t>
  </si>
  <si>
    <t>35937874</t>
  </si>
  <si>
    <t>Všeobecná zdravotná poisťovňa, pobočka Ružová dolina 606/10, 825 21 Bratislava 25</t>
  </si>
  <si>
    <t>ID7</t>
  </si>
  <si>
    <t>Konferencia Slovenského zväzu dráhového golfu, miesto konania Brezno, termín konania 15.3.2025, zúžastnených 13 osôb, stravné a cestovné</t>
  </si>
  <si>
    <t>Osoba11</t>
  </si>
  <si>
    <t>Osoba12</t>
  </si>
  <si>
    <t>Osoba13</t>
  </si>
  <si>
    <t>202506/00559</t>
  </si>
  <si>
    <t>Turnaj v adventuregolfe pre zástupcov klubov, prezentácia ihriska a prenájom ihriska, termín konania 13.-15.6.2025, miesto konania Hotel Tenis Centrum Zvolen</t>
  </si>
  <si>
    <t>36029751</t>
  </si>
  <si>
    <t>TENIS CENTRUM, s.r.o., Neresnícka cesta 13, 960 01 Zvolen</t>
  </si>
  <si>
    <t>0108225</t>
  </si>
  <si>
    <t xml:space="preserve">Majstrovstvá Európy juniorov v dňoch 5.-9.8.2025, Brno, Česká Republika, ubytovanie, zúčastnený 1 junior, 3 juniorky a 2 osoby doprovod, vedúci akcie Milan Pätoprstý </t>
  </si>
  <si>
    <t xml:space="preserve">Refundácia - Majstrovstvá Sveta mužov a žien v dňoch 9.-24.8.2025, Neheim-Husten, Nemecko, ubytovanie, zúčastnení 2 muži, 3 ženy a 2 osoby doprovod, vedúci akcie Lukáš Barylík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</si>
</sst>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00000000}"/>
    <cellStyle name="Hypertextové prepojenie" xfId="1" builtinId="8"/>
    <cellStyle name="Hypertextové prepojenie 2" xfId="2" xr:uid="{00000000-0005-0000-0000-000001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9000000}"/>
    <cellStyle name="normálne 2 2" xfId="26" xr:uid="{00000000-0005-0000-0000-00001A000000}"/>
    <cellStyle name="normálne 2 2 2" xfId="27" xr:uid="{00000000-0005-0000-0000-00001B000000}"/>
    <cellStyle name="normálne 2 3" xfId="28" xr:uid="{00000000-0005-0000-0000-00001C000000}"/>
    <cellStyle name="normálne 2 4" xfId="29" xr:uid="{00000000-0005-0000-0000-00001D000000}"/>
    <cellStyle name="Normálne 3" xfId="30" xr:uid="{00000000-0005-0000-0000-00001E000000}"/>
  </cellStyles>
  <dxfs count="121">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6" fmlaLink="$B$102" fmlaRange="Adr!$B$2:$B$239" noThreeD="1" sel="157" val="14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44450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34"/>
      <c r="D1" s="334"/>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1675</v>
      </c>
      <c r="C6" s="205"/>
      <c r="D6" s="205"/>
    </row>
    <row r="7" spans="1:4" s="18" customFormat="1" ht="15" customHeight="1" x14ac:dyDescent="0.25">
      <c r="A7" s="294"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4" t="s">
        <v>1332</v>
      </c>
      <c r="C10" s="205"/>
      <c r="D10" s="205"/>
    </row>
    <row r="11" spans="1:4" s="18" customFormat="1" ht="42.75" customHeight="1" x14ac:dyDescent="0.25">
      <c r="A11" s="294" t="s">
        <v>1333</v>
      </c>
      <c r="C11" s="205"/>
      <c r="D11" s="205"/>
    </row>
    <row r="12" spans="1:4" s="18" customFormat="1" ht="20.399999999999999" customHeight="1" x14ac:dyDescent="0.25">
      <c r="A12" s="302" t="s">
        <v>1352</v>
      </c>
      <c r="C12" s="205"/>
      <c r="D12" s="205"/>
    </row>
    <row r="13" spans="1:4" s="18" customFormat="1" ht="23.4" customHeight="1" x14ac:dyDescent="0.25">
      <c r="A13" s="307"/>
      <c r="C13" s="205"/>
      <c r="D13" s="205"/>
    </row>
    <row r="14" spans="1:4" s="18" customFormat="1" ht="17.5" x14ac:dyDescent="0.25">
      <c r="A14" s="308" t="s">
        <v>5</v>
      </c>
      <c r="C14" s="205"/>
      <c r="D14" s="205"/>
    </row>
    <row r="15" spans="1:4" ht="16.25" customHeight="1" x14ac:dyDescent="0.25">
      <c r="A15" s="127"/>
      <c r="C15" s="21"/>
    </row>
    <row r="16" spans="1:4" ht="303" x14ac:dyDescent="0.25">
      <c r="A16" s="296" t="s">
        <v>6</v>
      </c>
      <c r="C16" s="21"/>
    </row>
    <row r="17" spans="1:4" ht="17.399999999999999"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35"/>
      <c r="D21" s="335"/>
    </row>
    <row r="22" spans="1:4" x14ac:dyDescent="0.25">
      <c r="C22" s="336"/>
      <c r="D22" s="335"/>
    </row>
    <row r="23" spans="1:4" ht="64" x14ac:dyDescent="0.25">
      <c r="A23" s="23" t="s">
        <v>1353</v>
      </c>
      <c r="C23" s="255"/>
      <c r="D23" s="256"/>
    </row>
    <row r="24" spans="1:4" ht="12.75" customHeight="1" x14ac:dyDescent="0.25">
      <c r="C24" s="332"/>
      <c r="D24" s="333"/>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1334</v>
      </c>
    </row>
    <row r="32" spans="1:4" ht="12.65" customHeight="1" x14ac:dyDescent="0.25"/>
    <row r="33" spans="1:3" ht="15.75" customHeight="1" x14ac:dyDescent="0.25">
      <c r="A33" s="19" t="s">
        <v>1335</v>
      </c>
    </row>
    <row r="34" spans="1:3" ht="12.65" customHeight="1" x14ac:dyDescent="0.25"/>
    <row r="35" spans="1:3" ht="52" x14ac:dyDescent="0.25">
      <c r="A35" s="19" t="s">
        <v>1337</v>
      </c>
    </row>
    <row r="36" spans="1:3" ht="12" customHeight="1" x14ac:dyDescent="0.25"/>
    <row r="37" spans="1:3" ht="25.5" x14ac:dyDescent="0.25">
      <c r="A37" s="271" t="s">
        <v>1336</v>
      </c>
    </row>
    <row r="39" spans="1:3" ht="77" x14ac:dyDescent="0.25">
      <c r="A39" s="23" t="s">
        <v>1338</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1339</v>
      </c>
      <c r="C44" s="22"/>
    </row>
    <row r="45" spans="1:3" ht="12.75" customHeight="1" x14ac:dyDescent="0.25">
      <c r="A45" s="291"/>
      <c r="C45" s="22"/>
    </row>
    <row r="46" spans="1:3" ht="41.4" customHeight="1" x14ac:dyDescent="0.25">
      <c r="A46" s="299" t="s">
        <v>15</v>
      </c>
      <c r="C46" s="22"/>
    </row>
    <row r="47" spans="1:3" ht="11.4" customHeight="1" x14ac:dyDescent="0.25"/>
    <row r="48" spans="1:3" ht="13" x14ac:dyDescent="0.25">
      <c r="A48" s="300" t="s">
        <v>1340</v>
      </c>
    </row>
    <row r="49" spans="1:1" ht="12" customHeight="1" x14ac:dyDescent="0.25"/>
    <row r="50" spans="1:1" ht="39" x14ac:dyDescent="0.25">
      <c r="A50" s="19" t="s">
        <v>1341</v>
      </c>
    </row>
    <row r="51" spans="1:1" ht="12.75" customHeight="1" x14ac:dyDescent="0.25"/>
    <row r="52" spans="1:1" ht="75.5" x14ac:dyDescent="0.25">
      <c r="A52" s="19" t="s">
        <v>1342</v>
      </c>
    </row>
    <row r="53" spans="1:1" ht="12.75" customHeight="1" x14ac:dyDescent="0.25"/>
    <row r="54" spans="1:1" ht="38.5" x14ac:dyDescent="0.25">
      <c r="A54" s="19" t="s">
        <v>1343</v>
      </c>
    </row>
    <row r="56" spans="1:1" ht="13" x14ac:dyDescent="0.25">
      <c r="A56" s="19" t="s">
        <v>16</v>
      </c>
    </row>
    <row r="58" spans="1:1" ht="13" x14ac:dyDescent="0.25">
      <c r="A58" s="19" t="s">
        <v>17</v>
      </c>
    </row>
    <row r="60" spans="1:1" ht="121.75" customHeight="1" x14ac:dyDescent="0.25">
      <c r="A60" s="23" t="s">
        <v>1344</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1345</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9" t="s">
        <v>1363</v>
      </c>
    </row>
    <row r="73" spans="1:1" ht="37.5" x14ac:dyDescent="0.25">
      <c r="A73" s="23" t="s">
        <v>1364</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1354</v>
      </c>
    </row>
    <row r="96" spans="1:2" x14ac:dyDescent="0.25">
      <c r="A96" s="23"/>
    </row>
    <row r="97" spans="1:4" ht="13" x14ac:dyDescent="0.25">
      <c r="A97" s="260" t="s">
        <v>40</v>
      </c>
    </row>
    <row r="98" spans="1:4" ht="68.400000000000006" customHeight="1" x14ac:dyDescent="0.25">
      <c r="A98" s="23" t="s">
        <v>1355</v>
      </c>
    </row>
    <row r="99" spans="1:4" x14ac:dyDescent="0.25">
      <c r="A99" s="23"/>
    </row>
    <row r="100" spans="1:4" ht="13" x14ac:dyDescent="0.25">
      <c r="A100" s="260" t="s">
        <v>41</v>
      </c>
    </row>
    <row r="101" spans="1:4" ht="75.5" x14ac:dyDescent="0.25">
      <c r="A101" s="23" t="s">
        <v>1356</v>
      </c>
    </row>
    <row r="102" spans="1:4" x14ac:dyDescent="0.25">
      <c r="A102" s="23"/>
    </row>
    <row r="103" spans="1:4" ht="13" x14ac:dyDescent="0.25">
      <c r="A103" s="295" t="s">
        <v>42</v>
      </c>
    </row>
    <row r="104" spans="1:4" ht="50.5" x14ac:dyDescent="0.25">
      <c r="A104" s="23" t="s">
        <v>1357</v>
      </c>
    </row>
    <row r="105" spans="1:4" x14ac:dyDescent="0.25">
      <c r="A105" s="23"/>
      <c r="B105" s="20" t="s">
        <v>43</v>
      </c>
    </row>
    <row r="106" spans="1:4" ht="13" x14ac:dyDescent="0.25">
      <c r="A106" s="260" t="s">
        <v>44</v>
      </c>
    </row>
    <row r="107" spans="1:4" ht="71.25" customHeight="1" x14ac:dyDescent="0.25">
      <c r="A107" s="19" t="s">
        <v>1358</v>
      </c>
    </row>
    <row r="108" spans="1:4" ht="37.5" x14ac:dyDescent="0.25">
      <c r="A108" s="19" t="s">
        <v>1348</v>
      </c>
    </row>
    <row r="109" spans="1:4" ht="25" x14ac:dyDescent="0.25">
      <c r="A109" s="19" t="s">
        <v>45</v>
      </c>
    </row>
    <row r="110" spans="1:4" ht="10.5" customHeight="1" x14ac:dyDescent="0.25">
      <c r="D110" s="20" t="s">
        <v>43</v>
      </c>
    </row>
    <row r="111" spans="1:4" ht="99.75" customHeight="1" x14ac:dyDescent="0.25">
      <c r="A111" s="23" t="s">
        <v>1347</v>
      </c>
    </row>
    <row r="112" spans="1:4" ht="26" x14ac:dyDescent="0.25">
      <c r="A112" s="19" t="s">
        <v>1346</v>
      </c>
    </row>
    <row r="114" spans="1:2" ht="175" x14ac:dyDescent="0.25">
      <c r="A114" s="23" t="s">
        <v>1359</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1360</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1349</v>
      </c>
    </row>
    <row r="133" spans="1:1" ht="61.5" customHeight="1" x14ac:dyDescent="0.25">
      <c r="A133" s="301" t="s">
        <v>1361</v>
      </c>
    </row>
    <row r="134" spans="1:1" ht="13" x14ac:dyDescent="0.25">
      <c r="A134" s="260" t="s">
        <v>1362</v>
      </c>
    </row>
    <row r="135" spans="1:1" ht="101" x14ac:dyDescent="0.25">
      <c r="A135" s="301" t="s">
        <v>1350</v>
      </c>
    </row>
    <row r="136" spans="1:1" x14ac:dyDescent="0.25">
      <c r="A136"/>
    </row>
    <row r="137" spans="1:1" ht="71.5" customHeight="1" x14ac:dyDescent="0.25">
      <c r="A137" s="300"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7" t="s">
        <v>57</v>
      </c>
      <c r="B1" s="337"/>
      <c r="C1" s="337"/>
      <c r="D1" s="337"/>
      <c r="E1" s="337"/>
      <c r="F1" s="337"/>
      <c r="G1" s="337"/>
      <c r="H1" s="337"/>
      <c r="I1" s="52"/>
      <c r="J1" s="37"/>
    </row>
    <row r="2" spans="1:11" ht="15.5" x14ac:dyDescent="0.35">
      <c r="A2" s="343" t="s">
        <v>58</v>
      </c>
      <c r="B2" s="343"/>
      <c r="C2" s="343"/>
      <c r="D2" s="343"/>
      <c r="E2" s="343"/>
      <c r="F2" s="343"/>
      <c r="G2" s="343"/>
      <c r="H2" s="341" t="str">
        <f>+Doklady!I100</f>
        <v>V4</v>
      </c>
      <c r="I2" s="341"/>
    </row>
    <row r="3" spans="1:11" ht="14" x14ac:dyDescent="0.3">
      <c r="A3" s="40"/>
      <c r="B3" s="40"/>
      <c r="C3" s="40"/>
      <c r="D3" s="40"/>
      <c r="E3" s="40"/>
      <c r="F3" s="40"/>
      <c r="G3" s="40"/>
      <c r="H3" s="342">
        <f>+Doklady!I101</f>
        <v>45961</v>
      </c>
      <c r="I3" s="342"/>
    </row>
    <row r="4" spans="1:11" ht="15.75" customHeight="1" x14ac:dyDescent="0.3">
      <c r="A4" s="41" t="s">
        <v>59</v>
      </c>
      <c r="B4" s="338" t="s">
        <v>60</v>
      </c>
      <c r="C4" s="339"/>
      <c r="D4" s="339"/>
      <c r="E4" s="340"/>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20" priority="2" stopIfTrue="1">
      <formula>$A78&lt;&gt;""</formula>
    </cfRule>
  </conditionalFormatting>
  <conditionalFormatting sqref="A8:I76 I78">
    <cfRule type="expression" dxfId="119" priority="7" stopIfTrue="1">
      <formula>$A8&lt;&gt;""</formula>
    </cfRule>
  </conditionalFormatting>
  <conditionalFormatting sqref="B78:H2888">
    <cfRule type="expression" dxfId="118" priority="3" stopIfTrue="1">
      <formula>$A78&lt;&gt;""</formula>
    </cfRule>
  </conditionalFormatting>
  <conditionalFormatting sqref="D2886:D2913">
    <cfRule type="expression" dxfId="117"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6" t="s">
        <v>311</v>
      </c>
      <c r="B1" s="347"/>
      <c r="C1" s="174">
        <v>46022</v>
      </c>
      <c r="D1" s="26"/>
      <c r="G1" s="252">
        <v>45688</v>
      </c>
    </row>
    <row r="2" spans="1:7" ht="14" x14ac:dyDescent="0.3">
      <c r="A2" s="28"/>
      <c r="B2" s="28"/>
      <c r="G2" s="252">
        <v>45716</v>
      </c>
    </row>
    <row r="3" spans="1:7" ht="14" x14ac:dyDescent="0.3">
      <c r="A3" s="30" t="s">
        <v>312</v>
      </c>
      <c r="B3" s="344" t="str">
        <f>INDEX(Adr!B:B,Doklady!B102+1)</f>
        <v>Slovenský zväz dráhového golfu</v>
      </c>
      <c r="C3" s="344"/>
      <c r="D3" s="344"/>
      <c r="G3" s="252">
        <v>45747</v>
      </c>
    </row>
    <row r="4" spans="1:7" ht="14" x14ac:dyDescent="0.3">
      <c r="A4" s="30" t="s">
        <v>313</v>
      </c>
      <c r="B4" s="29" t="str">
        <f>RIGHT("0000"&amp;INDEX(Adr!A:A,Doklady!B102+1),8)</f>
        <v>31806431</v>
      </c>
      <c r="G4" s="252">
        <v>45777</v>
      </c>
    </row>
    <row r="5" spans="1:7" ht="14" x14ac:dyDescent="0.3">
      <c r="A5" s="30" t="s">
        <v>314</v>
      </c>
      <c r="B5" s="29" t="str">
        <f>INDEX(Adr!D:D,Doklady!B102+1)&amp;", "&amp;INDEX(Adr!E:E,Doklady!B102+1)</f>
        <v>Olympijské námestie 14290/1,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20983</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20983</v>
      </c>
      <c r="G15" s="252"/>
    </row>
    <row r="16" spans="1:7" ht="14" x14ac:dyDescent="0.3">
      <c r="G16" s="252"/>
    </row>
    <row r="17" spans="1:5" ht="72" customHeight="1" x14ac:dyDescent="0.25">
      <c r="A17" s="345" t="s">
        <v>328</v>
      </c>
      <c r="B17" s="345"/>
      <c r="C17" s="345"/>
      <c r="D17" s="345"/>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abSelected="1" topLeftCell="A97" zoomScaleNormal="100" workbookViewId="0">
      <selection sqref="A1:I13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56" t="s">
        <v>329</v>
      </c>
      <c r="B1" s="356"/>
      <c r="C1" s="356"/>
      <c r="D1" s="356"/>
      <c r="E1" s="356"/>
      <c r="F1" s="356"/>
      <c r="G1" s="356"/>
      <c r="H1" s="356"/>
      <c r="I1" s="356"/>
    </row>
    <row r="2" spans="1:26" ht="7.5" customHeight="1" x14ac:dyDescent="0.2">
      <c r="C2" s="8"/>
      <c r="D2" s="8"/>
      <c r="E2" s="8"/>
      <c r="F2" s="8"/>
      <c r="G2" s="8"/>
      <c r="H2" s="8"/>
      <c r="I2" s="8"/>
    </row>
    <row r="3" spans="1:26" s="9" customFormat="1" ht="26.15" customHeight="1" x14ac:dyDescent="0.25">
      <c r="B3" s="160" t="s">
        <v>59</v>
      </c>
      <c r="C3" s="357" t="str">
        <f>INDEX(Adr!B2:B244,Doklady!B102)</f>
        <v>Slovenský zväz dráhového golfu</v>
      </c>
      <c r="D3" s="357"/>
      <c r="E3" s="357"/>
      <c r="F3" s="357"/>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INDEX(Adr!A2:A244,Doklady!B102)</f>
        <v>31806431</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INDEX(Adr!D2:D244,Doklady!B102)&amp;", "&amp;INDEX(Adr!E2:E244,Doklady!B102)&amp;", "&amp;INDEX(Adr!F2:F244,Doklady!B102)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8" t="s">
        <v>334</v>
      </c>
      <c r="F9" s="359"/>
      <c r="J9" s="8"/>
      <c r="L9" s="118"/>
      <c r="M9" s="118"/>
      <c r="N9" s="118"/>
      <c r="O9" s="118"/>
      <c r="P9" s="118"/>
      <c r="Q9" s="118"/>
      <c r="R9" s="118"/>
      <c r="S9" s="118"/>
    </row>
    <row r="10" spans="1:26" ht="18" x14ac:dyDescent="0.4">
      <c r="A10" s="69" t="s">
        <v>317</v>
      </c>
      <c r="B10" s="70" t="s">
        <v>318</v>
      </c>
      <c r="C10" s="126">
        <f>SUMIF(FP!J:J,Doklady!$B$1&amp;A10,FP!D:D)</f>
        <v>0</v>
      </c>
      <c r="D10" s="126">
        <f>C10-E10</f>
        <v>0</v>
      </c>
      <c r="E10" s="349">
        <f>SUMIF(K:K,A10,I:I)</f>
        <v>0</v>
      </c>
      <c r="F10" s="350"/>
      <c r="L10" s="120" t="s">
        <v>335</v>
      </c>
      <c r="M10" s="118"/>
      <c r="N10" s="118"/>
      <c r="O10" s="118"/>
      <c r="P10" s="118"/>
      <c r="Q10" s="118"/>
      <c r="R10" s="118"/>
      <c r="S10" s="118"/>
    </row>
    <row r="11" spans="1:26" ht="18" x14ac:dyDescent="0.4">
      <c r="A11" s="69" t="s">
        <v>319</v>
      </c>
      <c r="B11" s="70" t="s">
        <v>320</v>
      </c>
      <c r="C11" s="126">
        <f>SUMIF(FP!J:J,Doklady!$B$1&amp;A11,FP!D:D)</f>
        <v>20983</v>
      </c>
      <c r="D11" s="126">
        <f>+C11-E11</f>
        <v>20982.99</v>
      </c>
      <c r="E11" s="360">
        <f>+I39-I42+I44-I47</f>
        <v>9.9999999983992893E-3</v>
      </c>
      <c r="F11" s="361"/>
      <c r="J11" s="176"/>
      <c r="L11" s="161" t="str">
        <f>L41</f>
        <v>a - dráhový golf - bežné transfery</v>
      </c>
      <c r="M11" s="118"/>
      <c r="N11" s="118"/>
      <c r="O11" s="118"/>
      <c r="P11" s="118"/>
      <c r="Q11" s="118"/>
      <c r="R11" s="118"/>
      <c r="S11" s="118"/>
    </row>
    <row r="12" spans="1:26" ht="18" x14ac:dyDescent="0.4">
      <c r="A12" s="69" t="s">
        <v>321</v>
      </c>
      <c r="B12" s="70" t="s">
        <v>322</v>
      </c>
      <c r="C12" s="126">
        <f>SUMIF(FP!J:J,Doklady!$B$1&amp;A12,FP!D:D)</f>
        <v>0</v>
      </c>
      <c r="D12" s="126">
        <f>C12-E12</f>
        <v>0</v>
      </c>
      <c r="E12" s="349">
        <f>SUMIF(K:K,A12,I:I)</f>
        <v>0</v>
      </c>
      <c r="F12" s="350"/>
      <c r="J12" s="177"/>
      <c r="L12" s="161" t="str">
        <f>L42</f>
        <v>a - dráhový golf - kapitálové transfery</v>
      </c>
      <c r="N12" s="118"/>
      <c r="O12" s="118"/>
      <c r="P12" s="118"/>
      <c r="Q12" s="118"/>
      <c r="R12" s="118"/>
      <c r="S12" s="118"/>
    </row>
    <row r="13" spans="1:26" ht="18" x14ac:dyDescent="0.4">
      <c r="A13" s="69" t="s">
        <v>323</v>
      </c>
      <c r="B13" s="70" t="s">
        <v>324</v>
      </c>
      <c r="C13" s="126">
        <f>SUMIF(FP!J:J,Doklady!$B$1&amp;A13,FP!D:D)</f>
        <v>0</v>
      </c>
      <c r="D13" s="126">
        <f>C13-E13</f>
        <v>0</v>
      </c>
      <c r="E13" s="349">
        <f>SUMIF(K:K,A13,I:I)</f>
        <v>0</v>
      </c>
      <c r="F13" s="350"/>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2">
        <f>SUMIF(K:K,A14,I:I)</f>
        <v>0</v>
      </c>
      <c r="F14" s="363"/>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9" t="s">
        <v>337</v>
      </c>
      <c r="C16" s="370"/>
      <c r="D16" s="370"/>
      <c r="E16" s="370"/>
      <c r="F16" s="370"/>
      <c r="G16" s="370"/>
      <c r="H16" s="37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4" t="s">
        <v>340</v>
      </c>
      <c r="C17" s="364"/>
      <c r="D17" s="364"/>
      <c r="E17" s="364"/>
      <c r="F17" s="364"/>
      <c r="G17" s="364"/>
      <c r="H17" s="364"/>
      <c r="I17" s="73">
        <f>SUMIF(FP!I:I,Doklady!$B$1&amp;A17,FP!D:D)</f>
        <v>20983</v>
      </c>
      <c r="T17" s="86"/>
    </row>
    <row r="18" spans="1:20" x14ac:dyDescent="0.2">
      <c r="A18" s="135" t="s">
        <v>341</v>
      </c>
      <c r="B18" s="364" t="s">
        <v>342</v>
      </c>
      <c r="C18" s="364"/>
      <c r="D18" s="364"/>
      <c r="E18" s="364"/>
      <c r="F18" s="364"/>
      <c r="G18" s="364"/>
      <c r="H18" s="364"/>
      <c r="I18" s="73">
        <f>SUMIF(FP!I:I,Doklady!$B$1&amp;A18,FP!D:D)</f>
        <v>0</v>
      </c>
    </row>
    <row r="19" spans="1:20" x14ac:dyDescent="0.2">
      <c r="A19" s="115" t="s">
        <v>343</v>
      </c>
      <c r="B19" s="364" t="s">
        <v>344</v>
      </c>
      <c r="C19" s="364"/>
      <c r="D19" s="364"/>
      <c r="E19" s="364"/>
      <c r="F19" s="364"/>
      <c r="G19" s="364"/>
      <c r="H19" s="364"/>
      <c r="I19" s="73">
        <f>SUMIF(FP!I:I,Doklady!$B$1&amp;A19,FP!D:D)</f>
        <v>0</v>
      </c>
    </row>
    <row r="20" spans="1:20" x14ac:dyDescent="0.2">
      <c r="A20" s="135" t="s">
        <v>345</v>
      </c>
      <c r="B20" s="353" t="s">
        <v>346</v>
      </c>
      <c r="C20" s="354"/>
      <c r="D20" s="354"/>
      <c r="E20" s="354"/>
      <c r="F20" s="354"/>
      <c r="G20" s="354"/>
      <c r="H20" s="355"/>
      <c r="I20" s="73">
        <f>SUMIF(FP!I:I,Doklady!$B$1&amp;A20,FP!D:D)</f>
        <v>0</v>
      </c>
      <c r="T20" s="86"/>
    </row>
    <row r="21" spans="1:20" x14ac:dyDescent="0.2">
      <c r="A21" s="115" t="s">
        <v>347</v>
      </c>
      <c r="B21" s="353" t="s">
        <v>348</v>
      </c>
      <c r="C21" s="354"/>
      <c r="D21" s="354"/>
      <c r="E21" s="354"/>
      <c r="F21" s="354"/>
      <c r="G21" s="354"/>
      <c r="H21" s="355"/>
      <c r="I21" s="73">
        <f>SUMIF(FP!I:I,Doklady!$B$1&amp;A21,FP!D:D)</f>
        <v>0</v>
      </c>
      <c r="T21" s="86"/>
    </row>
    <row r="22" spans="1:20" x14ac:dyDescent="0.2">
      <c r="A22" s="135" t="s">
        <v>349</v>
      </c>
      <c r="B22" s="372" t="s">
        <v>350</v>
      </c>
      <c r="C22" s="373"/>
      <c r="D22" s="373"/>
      <c r="E22" s="373"/>
      <c r="F22" s="373"/>
      <c r="G22" s="373"/>
      <c r="H22" s="374"/>
      <c r="I22" s="73">
        <f>SUMIF(FP!I:I,Doklady!$B$1&amp;A22,FP!D:D)</f>
        <v>0</v>
      </c>
      <c r="T22" s="86"/>
    </row>
    <row r="23" spans="1:20" x14ac:dyDescent="0.2">
      <c r="A23" s="115" t="s">
        <v>351</v>
      </c>
      <c r="B23" s="353" t="s">
        <v>352</v>
      </c>
      <c r="C23" s="354"/>
      <c r="D23" s="354"/>
      <c r="E23" s="354"/>
      <c r="F23" s="354"/>
      <c r="G23" s="354"/>
      <c r="H23" s="355"/>
      <c r="I23" s="73">
        <f>SUMIF(FP!I:I,Doklady!$B$1&amp;A23,FP!D:D)</f>
        <v>0</v>
      </c>
      <c r="T23" s="86"/>
    </row>
    <row r="24" spans="1:20" x14ac:dyDescent="0.2">
      <c r="A24" s="135" t="s">
        <v>353</v>
      </c>
      <c r="B24" s="353" t="s">
        <v>354</v>
      </c>
      <c r="C24" s="354"/>
      <c r="D24" s="354"/>
      <c r="E24" s="354"/>
      <c r="F24" s="354"/>
      <c r="G24" s="354"/>
      <c r="H24" s="355"/>
      <c r="I24" s="73">
        <f>SUMIF(FP!I:I,Doklady!$B$1&amp;A24,FP!D:D)</f>
        <v>0</v>
      </c>
      <c r="T24" s="86"/>
    </row>
    <row r="25" spans="1:20" x14ac:dyDescent="0.2">
      <c r="A25" s="115" t="s">
        <v>355</v>
      </c>
      <c r="B25" s="365" t="s">
        <v>2236</v>
      </c>
      <c r="C25" s="366"/>
      <c r="D25" s="366"/>
      <c r="E25" s="366"/>
      <c r="F25" s="366"/>
      <c r="G25" s="366"/>
      <c r="H25" s="367"/>
      <c r="I25" s="73">
        <f>SUMIF(FP!I:I,Doklady!$B$1&amp;A25,FP!D:D)</f>
        <v>0</v>
      </c>
      <c r="T25" s="86"/>
    </row>
    <row r="26" spans="1:20" x14ac:dyDescent="0.2">
      <c r="A26" s="135" t="s">
        <v>356</v>
      </c>
      <c r="B26" s="353" t="s">
        <v>357</v>
      </c>
      <c r="C26" s="354"/>
      <c r="D26" s="354"/>
      <c r="E26" s="354"/>
      <c r="F26" s="354"/>
      <c r="G26" s="354"/>
      <c r="H26" s="355"/>
      <c r="I26" s="73">
        <f>SUMIF(FP!I:I,Doklady!$B$1&amp;A26,FP!D:D)</f>
        <v>0</v>
      </c>
      <c r="T26" s="86"/>
    </row>
    <row r="27" spans="1:20" x14ac:dyDescent="0.2">
      <c r="A27" s="115" t="s">
        <v>358</v>
      </c>
      <c r="B27" s="353" t="s">
        <v>359</v>
      </c>
      <c r="C27" s="354"/>
      <c r="D27" s="354"/>
      <c r="E27" s="354"/>
      <c r="F27" s="354"/>
      <c r="G27" s="354"/>
      <c r="H27" s="355"/>
      <c r="I27" s="73">
        <f>SUMIF(FP!I:I,Doklady!$B$1&amp;A27,FP!D:D)</f>
        <v>0</v>
      </c>
      <c r="T27" s="86"/>
    </row>
    <row r="28" spans="1:20" x14ac:dyDescent="0.2">
      <c r="A28" s="135" t="s">
        <v>360</v>
      </c>
      <c r="B28" s="353" t="s">
        <v>2990</v>
      </c>
      <c r="C28" s="354"/>
      <c r="D28" s="354"/>
      <c r="E28" s="354"/>
      <c r="F28" s="354"/>
      <c r="G28" s="354"/>
      <c r="H28" s="355"/>
      <c r="I28" s="73">
        <f>SUMIF(FP!I:I,Doklady!$B$1&amp;A28,FP!D:D)</f>
        <v>0</v>
      </c>
      <c r="T28" s="86"/>
    </row>
    <row r="29" spans="1:20" x14ac:dyDescent="0.2">
      <c r="A29" s="115" t="s">
        <v>362</v>
      </c>
      <c r="B29" s="353" t="s">
        <v>363</v>
      </c>
      <c r="C29" s="354"/>
      <c r="D29" s="354"/>
      <c r="E29" s="354"/>
      <c r="F29" s="354"/>
      <c r="G29" s="354"/>
      <c r="H29" s="355"/>
      <c r="I29" s="73">
        <f>SUMIF(FP!I:I,Doklady!$B$1&amp;A29,FP!D:D)</f>
        <v>0</v>
      </c>
      <c r="T29" s="86"/>
    </row>
    <row r="30" spans="1:20" hidden="1" x14ac:dyDescent="0.2">
      <c r="A30" s="135" t="s">
        <v>364</v>
      </c>
      <c r="B30" s="353"/>
      <c r="C30" s="354"/>
      <c r="D30" s="354"/>
      <c r="E30" s="354"/>
      <c r="F30" s="354"/>
      <c r="G30" s="354"/>
      <c r="H30" s="355"/>
      <c r="I30" s="73">
        <f>SUMIF(FP!I:I,Doklady!$B$1&amp;A30,FP!D:D)</f>
        <v>0</v>
      </c>
      <c r="T30" s="86"/>
    </row>
    <row r="31" spans="1:20" hidden="1" x14ac:dyDescent="0.2">
      <c r="A31" s="115" t="s">
        <v>365</v>
      </c>
      <c r="B31" s="353"/>
      <c r="C31" s="354"/>
      <c r="D31" s="354"/>
      <c r="E31" s="354"/>
      <c r="F31" s="354"/>
      <c r="G31" s="354"/>
      <c r="H31" s="355"/>
      <c r="I31" s="73">
        <f>SUMIF(FP!I:I,Doklady!$B$1&amp;A31,FP!D:D)</f>
        <v>0</v>
      </c>
      <c r="T31" s="86"/>
    </row>
    <row r="32" spans="1:20" hidden="1" x14ac:dyDescent="0.2">
      <c r="A32" s="135" t="s">
        <v>366</v>
      </c>
      <c r="B32" s="375"/>
      <c r="C32" s="376"/>
      <c r="D32" s="376"/>
      <c r="E32" s="376"/>
      <c r="F32" s="376"/>
      <c r="G32" s="376"/>
      <c r="H32" s="377"/>
      <c r="I32" s="73">
        <f>SUMIF(FP!I:I,Doklady!$B$1&amp;A32,FP!D:D)</f>
        <v>0</v>
      </c>
      <c r="T32" s="86"/>
    </row>
    <row r="33" spans="1:21" hidden="1" x14ac:dyDescent="0.2">
      <c r="A33" s="115" t="s">
        <v>367</v>
      </c>
      <c r="B33" s="375"/>
      <c r="C33" s="376"/>
      <c r="D33" s="376"/>
      <c r="E33" s="376"/>
      <c r="F33" s="376"/>
      <c r="G33" s="376"/>
      <c r="H33" s="377"/>
      <c r="I33" s="73">
        <f>SUMIF(FP!I:I,Doklady!$B$1&amp;A33,FP!D:D)</f>
        <v>0</v>
      </c>
      <c r="T33" s="86"/>
    </row>
    <row r="34" spans="1:21" hidden="1" x14ac:dyDescent="0.2">
      <c r="A34" s="135" t="s">
        <v>368</v>
      </c>
      <c r="B34" s="378"/>
      <c r="C34" s="378"/>
      <c r="D34" s="378"/>
      <c r="E34" s="378"/>
      <c r="F34" s="378"/>
      <c r="G34" s="378"/>
      <c r="H34" s="378"/>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dráhový golf</v>
      </c>
      <c r="C38" s="68" t="s">
        <v>1672</v>
      </c>
      <c r="D38" s="68" t="s">
        <v>1673</v>
      </c>
      <c r="E38" s="68" t="s">
        <v>1674</v>
      </c>
      <c r="F38" s="68" t="s">
        <v>1671</v>
      </c>
      <c r="G38" s="68" t="s">
        <v>370</v>
      </c>
      <c r="H38" s="68" t="s">
        <v>371</v>
      </c>
      <c r="I38" s="67" t="s">
        <v>327</v>
      </c>
      <c r="L38" s="84">
        <f>COUNTIF(FP!N:N,Doklady!B1&amp;"aB")</f>
        <v>1</v>
      </c>
    </row>
    <row r="39" spans="1:21" x14ac:dyDescent="0.2">
      <c r="A39" s="115" t="s">
        <v>339</v>
      </c>
      <c r="B39" s="116" t="s">
        <v>372</v>
      </c>
      <c r="C39" s="78">
        <f>I39*0.2</f>
        <v>4196.6000000000004</v>
      </c>
      <c r="D39" s="78">
        <f>I39*0.2</f>
        <v>4196.6000000000004</v>
      </c>
      <c r="E39" s="78">
        <f>I39*0.25</f>
        <v>5245.75</v>
      </c>
      <c r="F39" s="78">
        <f>+I39*0.15</f>
        <v>3147.45</v>
      </c>
      <c r="G39" s="78">
        <f>+MAX(I39-C39-D39-E39-F39-H39,0)</f>
        <v>4196.6000000000013</v>
      </c>
      <c r="H39" s="78">
        <f>+IFERROR(VLOOKUP(K40&amp;" - kapitálové transfery",B$53:C$90,2,0),0)</f>
        <v>0</v>
      </c>
      <c r="I39" s="73">
        <f>SUMIF(FP!K:K,K40,FP!D:D)</f>
        <v>20983</v>
      </c>
      <c r="L39" s="84">
        <f>COUNTIF(FP!N:N,Doklady!B1&amp;"aK")</f>
        <v>0</v>
      </c>
      <c r="T39" s="86"/>
    </row>
    <row r="40" spans="1:21" x14ac:dyDescent="0.2">
      <c r="A40" s="115" t="s">
        <v>339</v>
      </c>
      <c r="B40" s="116" t="s">
        <v>373</v>
      </c>
      <c r="C40" s="78">
        <f>DSUM(Doklady!A103:J10000,"GGG",Spolu!L40:M42)</f>
        <v>4387.88</v>
      </c>
      <c r="D40" s="78">
        <f>DSUM(Doklady!A103:J10000,"GGG",Spolu!N40:O42)</f>
        <v>4409.34</v>
      </c>
      <c r="E40" s="78">
        <f>DSUM(Doklady!A103:J10000,"GGG",Spolu!P40:Q42)</f>
        <v>8524.7200000000012</v>
      </c>
      <c r="F40" s="78">
        <f>DSUM(Doklady!A103:J10000,"GGG",Spolu!R40:S42)</f>
        <v>2861.05</v>
      </c>
      <c r="G40" s="78">
        <f>DSUM(Doklady!A103:J10000,"GGG",Spolu!T40:U42)-H40</f>
        <v>800</v>
      </c>
      <c r="H40" s="78">
        <f>+IFERROR(VLOOKUP(K40&amp;" - kapitálové transfery",B$53:D$90,3,0),0)</f>
        <v>0</v>
      </c>
      <c r="I40" s="73">
        <f>+C40+D40+E40+F40+G40+H40</f>
        <v>20982.99</v>
      </c>
      <c r="J40" s="218" t="str">
        <f>+K45</f>
        <v>.</v>
      </c>
      <c r="K40" s="218" t="str">
        <f>IF(L38&gt;0,INDEX(FP!K:K,Doklady!B2),".")</f>
        <v>dráhový golf</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9.9999999983992893E-3</v>
      </c>
      <c r="J41" s="219">
        <f>+K46</f>
        <v>0</v>
      </c>
      <c r="K41" s="219">
        <f>+I41-H41</f>
        <v>9.9999999983992893E-3</v>
      </c>
      <c r="L41" s="161" t="str">
        <f>IF(L38&gt;0,"a - "&amp;INDEX(FP!C:C,Doklady!B2),2)</f>
        <v>a - dráhový golf - bežné transfery</v>
      </c>
      <c r="M41" s="120">
        <v>1</v>
      </c>
      <c r="N41" s="161" t="str">
        <f>+L41</f>
        <v>a - dráhový golf - bežné transfery</v>
      </c>
      <c r="O41" s="120">
        <v>2</v>
      </c>
      <c r="P41" s="161" t="str">
        <f>+L41</f>
        <v>a - dráhový golf - bežné transfery</v>
      </c>
      <c r="Q41" s="120">
        <v>3</v>
      </c>
      <c r="R41" s="161" t="str">
        <f>+L41</f>
        <v>a - dráhový golf - bežné transfery</v>
      </c>
      <c r="S41" s="120">
        <v>4</v>
      </c>
      <c r="T41" s="161" t="str">
        <f>+L41</f>
        <v>a - dráhový golf - bežné transfery</v>
      </c>
      <c r="U41" s="120">
        <v>5</v>
      </c>
    </row>
    <row r="42" spans="1:21" ht="10.5" customHeight="1" x14ac:dyDescent="0.2">
      <c r="A42" s="115" t="s">
        <v>339</v>
      </c>
      <c r="B42" s="116" t="s">
        <v>376</v>
      </c>
      <c r="C42" s="73">
        <f>+C40</f>
        <v>4387.88</v>
      </c>
      <c r="D42" s="216">
        <f>+D40</f>
        <v>4409.34</v>
      </c>
      <c r="E42" s="216">
        <f>+E40</f>
        <v>8524.7200000000012</v>
      </c>
      <c r="F42" s="216">
        <f>+MIN(F39:F40)</f>
        <v>2861.05</v>
      </c>
      <c r="G42" s="216">
        <f>+MIN(G39+MAX(F39-F40,0)-MAX(E40-E39,0)-MAX(D40-D39,0)-MAX(C40-C39,0),G40)</f>
        <v>800</v>
      </c>
      <c r="H42" s="216">
        <f>+MIN(H39:H40)</f>
        <v>0</v>
      </c>
      <c r="I42" s="73">
        <f>+C42+D42+E42+MIN(F39:F40)+G42+H42</f>
        <v>20982.99</v>
      </c>
      <c r="J42" s="219">
        <f>+K47</f>
        <v>0</v>
      </c>
      <c r="K42" s="219">
        <f>+I42-H42</f>
        <v>20982.99</v>
      </c>
      <c r="L42" s="161" t="str">
        <f>+SUBSTITUTE(L41,"bežné","kapitálové")</f>
        <v>a - dráhový golf - kapitálové transfery</v>
      </c>
      <c r="M42" s="120">
        <v>1</v>
      </c>
      <c r="N42" s="161" t="str">
        <f>+L42</f>
        <v>a - dráhový golf - kapitálové transfery</v>
      </c>
      <c r="O42" s="120">
        <v>2</v>
      </c>
      <c r="P42" s="161" t="str">
        <f>+L42</f>
        <v>a - dráhový golf - kapitálové transfery</v>
      </c>
      <c r="Q42" s="120">
        <v>3</v>
      </c>
      <c r="R42" s="161" t="str">
        <f>+L42</f>
        <v>a - dráhový golf - kapitálové transfery</v>
      </c>
      <c r="S42" s="120">
        <v>4</v>
      </c>
      <c r="T42" s="161" t="str">
        <f>+L42</f>
        <v>a - dráhový golf - kapitálové transfery</v>
      </c>
      <c r="U42" s="120">
        <v>5</v>
      </c>
    </row>
    <row r="43" spans="1:21" ht="31.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1"/>
      <c r="B50" s="352"/>
      <c r="C50" s="352"/>
      <c r="D50" s="352"/>
      <c r="E50" s="352"/>
      <c r="F50" s="352"/>
      <c r="G50" s="352"/>
      <c r="H50" s="352"/>
      <c r="I50" s="352"/>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dráhový golf - bežné transfery</v>
      </c>
      <c r="C53" s="73">
        <f>IF(A53&lt;&gt;"",INDEX(FP!D:D,Doklady!B$2+(ROW()-53)),"")</f>
        <v>20983</v>
      </c>
      <c r="D53" s="73">
        <f>IF(A53&lt;&gt;"",Doklady!I1-Doklady!J1,"")</f>
        <v>20982.989999999994</v>
      </c>
      <c r="E53" s="73">
        <f>IF(A53&lt;&gt;"",MIN(D53,C53)*Doklady!C1/(1-Doklady!C1),"")</f>
        <v>0</v>
      </c>
      <c r="F53" s="71">
        <f>IF(A53&lt;&gt;"",Doklady!J1,"")</f>
        <v>0</v>
      </c>
      <c r="G53" s="73">
        <f>+IFERROR(HLOOKUP(IF(RIGHT(B53,15)="bežné transfery",LEFT(B53,LEN(B53)-18),0),$J$40:$K$42,3,0),MIN(C53,D53))</f>
        <v>20982.99</v>
      </c>
      <c r="H53" s="71"/>
      <c r="I53" s="73">
        <f>IF(A53&lt;&gt;"",MAX(IF(G53&lt;C53,C53-G53,0)+IF(F53&lt;E53,E53-F53,0),0),0)</f>
        <v>9.9999999983992893E-3</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20983</v>
      </c>
      <c r="D130" s="228">
        <f t="shared" ref="D130:I130" si="9">SUM(D53:D129)</f>
        <v>20982.989999999994</v>
      </c>
      <c r="E130" s="228">
        <f t="shared" si="9"/>
        <v>0</v>
      </c>
      <c r="F130" s="228">
        <f t="shared" si="9"/>
        <v>0</v>
      </c>
      <c r="G130" s="228">
        <f t="shared" si="9"/>
        <v>20982.99</v>
      </c>
      <c r="H130" s="228">
        <f t="shared" si="9"/>
        <v>0</v>
      </c>
      <c r="I130" s="228">
        <f t="shared" si="9"/>
        <v>9.9999999983992893E-3</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68"/>
      <c r="E140" s="368"/>
      <c r="F140" s="368"/>
      <c r="G140" s="368"/>
      <c r="H140" s="368"/>
      <c r="I140" s="368"/>
      <c r="J140" s="85"/>
    </row>
    <row r="141" spans="1:26" ht="68.25" customHeight="1" x14ac:dyDescent="0.25">
      <c r="A141" s="9"/>
      <c r="B141" s="281" t="s">
        <v>393</v>
      </c>
      <c r="C141" s="214"/>
      <c r="D141" s="348" t="s">
        <v>394</v>
      </c>
      <c r="E141" s="348"/>
      <c r="F141" s="348"/>
      <c r="G141" s="348"/>
      <c r="H141" s="348"/>
      <c r="I141" s="348"/>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16" priority="43" stopIfTrue="1" operator="lessThanOrEqual">
      <formula>0</formula>
    </cfRule>
    <cfRule type="cellIs" dxfId="115" priority="44" stopIfTrue="1" operator="greaterThan">
      <formula>0</formula>
    </cfRule>
  </conditionalFormatting>
  <conditionalFormatting sqref="D53:D129">
    <cfRule type="expression" dxfId="114" priority="31" stopIfTrue="1">
      <formula>$C53=$D53</formula>
    </cfRule>
    <cfRule type="expression" dxfId="113" priority="33" stopIfTrue="1">
      <formula>$C53&lt;&gt;$D53</formula>
    </cfRule>
  </conditionalFormatting>
  <conditionalFormatting sqref="E9:F9">
    <cfRule type="expression" dxfId="112" priority="38" stopIfTrue="1">
      <formula>SUM($E$10:$F$14)&gt;0</formula>
    </cfRule>
  </conditionalFormatting>
  <conditionalFormatting sqref="G53:G129">
    <cfRule type="expression" dxfId="111" priority="13" stopIfTrue="1">
      <formula>$C53=$G53</formula>
    </cfRule>
    <cfRule type="expression" dxfId="110" priority="14" stopIfTrue="1">
      <formula>$C53&lt;&gt;$G53</formula>
    </cfRule>
  </conditionalFormatting>
  <conditionalFormatting sqref="I42">
    <cfRule type="cellIs" dxfId="109" priority="1" stopIfTrue="1" operator="greaterThan">
      <formula>0</formula>
    </cfRule>
  </conditionalFormatting>
  <conditionalFormatting sqref="I47">
    <cfRule type="cellIs" dxfId="108" priority="15" stopIfTrue="1" operator="greaterThan">
      <formula>0</formula>
    </cfRule>
  </conditionalFormatting>
  <conditionalFormatting sqref="I53:I129">
    <cfRule type="cellIs" dxfId="107" priority="40" stopIfTrue="1" operator="equal">
      <formula>0</formula>
    </cfRule>
    <cfRule type="cellIs" dxfId="106"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opLeftCell="A185" zoomScaleNormal="100" workbookViewId="0">
      <selection activeCell="A100" sqref="A100:J188"/>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dráhový golf - bežné transfery</v>
      </c>
      <c r="B1" s="232" t="str">
        <f>INDEX(Adr!A:A,B102+1)</f>
        <v>31806431</v>
      </c>
      <c r="C1" s="233">
        <f>IF(ROW()&lt;=B$3,INDEX(FP!E:E,B$2+ROW()-1),"")</f>
        <v>0</v>
      </c>
      <c r="D1" s="234" t="str">
        <f>IF(ROW()&lt;=B$3,INDEX(FP!F:F,B$2+ROW()-1),"")</f>
        <v>a</v>
      </c>
      <c r="E1" s="234"/>
      <c r="F1" s="234" t="str">
        <f>IF(ROW()&lt;=B$3,INDEX(FP!G:G,B$2+ROW()-1),"")</f>
        <v>026 02</v>
      </c>
      <c r="G1" s="234"/>
      <c r="H1" s="235" t="str">
        <f>IF(ROW()&lt;=B$3,INDEX(FP!C:C,B$2+ROW()-1),"")</f>
        <v>dráhový golf - bežné transfery</v>
      </c>
      <c r="I1" s="236">
        <f t="shared" ref="I1:I6" si="0">IF(ROW()&lt;=B$3,SUMIF(A$107:A$10042,A1,I$107:I$10042),"")</f>
        <v>20982.989999999994</v>
      </c>
      <c r="J1" s="236">
        <f t="shared" ref="J1:J32" si="1">IF(ROW()&lt;=B$3,SUMIFS(I$103:I$50042,A$103:A$50042,K1,J$103:J$50042,L1),"")</f>
        <v>0</v>
      </c>
      <c r="K1" s="110" t="str">
        <f>$A1</f>
        <v>a - dráhový golf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369</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26" t="s">
        <v>329</v>
      </c>
      <c r="B100" s="326"/>
      <c r="C100" s="326"/>
      <c r="D100" s="326"/>
      <c r="E100" s="326"/>
      <c r="F100" s="326"/>
      <c r="G100" s="326"/>
      <c r="H100" s="326"/>
      <c r="I100" s="328" t="s">
        <v>2992</v>
      </c>
      <c r="J100" s="328"/>
      <c r="K100" s="89"/>
    </row>
    <row r="101" spans="1:25" ht="15.5" x14ac:dyDescent="0.35">
      <c r="A101" s="326"/>
      <c r="B101" s="326"/>
      <c r="C101" s="326"/>
      <c r="D101" s="326"/>
      <c r="E101" s="326"/>
      <c r="F101" s="326"/>
      <c r="G101" s="326"/>
      <c r="H101" s="326"/>
      <c r="I101" s="327">
        <v>45961</v>
      </c>
      <c r="J101" s="327"/>
    </row>
    <row r="102" spans="1:25" ht="14" x14ac:dyDescent="0.3">
      <c r="A102" s="249" t="s">
        <v>399</v>
      </c>
      <c r="B102" s="250">
        <v>157</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29" t="s">
        <v>408</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40" x14ac:dyDescent="0.25">
      <c r="A107" s="14" t="s">
        <v>2997</v>
      </c>
      <c r="B107" s="14" t="s">
        <v>2998</v>
      </c>
      <c r="C107" s="14" t="s">
        <v>2999</v>
      </c>
      <c r="D107" s="16">
        <v>45764</v>
      </c>
      <c r="E107" s="16">
        <v>45764</v>
      </c>
      <c r="F107" s="14" t="s">
        <v>3000</v>
      </c>
      <c r="G107" s="14" t="s">
        <v>3001</v>
      </c>
      <c r="H107" s="14" t="s">
        <v>3002</v>
      </c>
      <c r="I107" s="15">
        <v>380</v>
      </c>
      <c r="J107" s="77">
        <v>1</v>
      </c>
      <c r="K107" s="92"/>
    </row>
    <row r="108" spans="1:25" ht="40" x14ac:dyDescent="0.25">
      <c r="A108" s="14" t="s">
        <v>2997</v>
      </c>
      <c r="B108" s="14" t="s">
        <v>3003</v>
      </c>
      <c r="C108" s="14" t="s">
        <v>3004</v>
      </c>
      <c r="D108" s="16">
        <v>45764</v>
      </c>
      <c r="E108" s="16">
        <v>45764</v>
      </c>
      <c r="F108" s="14" t="s">
        <v>3005</v>
      </c>
      <c r="G108" s="14" t="s">
        <v>3006</v>
      </c>
      <c r="H108" s="14" t="s">
        <v>3007</v>
      </c>
      <c r="I108" s="15">
        <v>400</v>
      </c>
      <c r="J108" s="77">
        <v>1</v>
      </c>
      <c r="K108" s="92"/>
    </row>
    <row r="109" spans="1:25" ht="30" x14ac:dyDescent="0.25">
      <c r="A109" s="14" t="s">
        <v>2997</v>
      </c>
      <c r="B109" s="14" t="s">
        <v>3008</v>
      </c>
      <c r="C109" s="14"/>
      <c r="D109" s="16">
        <v>45753</v>
      </c>
      <c r="E109" s="16">
        <v>45768</v>
      </c>
      <c r="F109" s="14" t="s">
        <v>3009</v>
      </c>
      <c r="G109" s="14"/>
      <c r="H109" s="14" t="s">
        <v>3010</v>
      </c>
      <c r="I109" s="15">
        <v>39</v>
      </c>
      <c r="J109" s="77">
        <v>1</v>
      </c>
      <c r="K109" s="92"/>
    </row>
    <row r="110" spans="1:25" ht="30" x14ac:dyDescent="0.25">
      <c r="A110" s="14" t="s">
        <v>2997</v>
      </c>
      <c r="B110" s="14" t="s">
        <v>3008</v>
      </c>
      <c r="C110" s="14"/>
      <c r="D110" s="16">
        <v>45753</v>
      </c>
      <c r="E110" s="16">
        <v>45768</v>
      </c>
      <c r="F110" s="14" t="s">
        <v>3009</v>
      </c>
      <c r="G110" s="14"/>
      <c r="H110" s="14" t="s">
        <v>3011</v>
      </c>
      <c r="I110" s="15">
        <v>39</v>
      </c>
      <c r="J110" s="77">
        <v>1</v>
      </c>
      <c r="K110" s="92"/>
    </row>
    <row r="111" spans="1:25" ht="30" x14ac:dyDescent="0.25">
      <c r="A111" s="14" t="s">
        <v>2997</v>
      </c>
      <c r="B111" s="14" t="s">
        <v>3008</v>
      </c>
      <c r="C111" s="14"/>
      <c r="D111" s="16">
        <v>45753</v>
      </c>
      <c r="E111" s="16">
        <v>45768</v>
      </c>
      <c r="F111" s="14" t="s">
        <v>3009</v>
      </c>
      <c r="G111" s="14"/>
      <c r="H111" s="14" t="s">
        <v>3012</v>
      </c>
      <c r="I111" s="15">
        <v>39</v>
      </c>
      <c r="J111" s="77">
        <v>1</v>
      </c>
      <c r="K111" s="92"/>
    </row>
    <row r="112" spans="1:25" ht="30" x14ac:dyDescent="0.25">
      <c r="A112" s="14" t="s">
        <v>2997</v>
      </c>
      <c r="B112" s="14" t="s">
        <v>3008</v>
      </c>
      <c r="C112" s="14"/>
      <c r="D112" s="16">
        <v>45753</v>
      </c>
      <c r="E112" s="16">
        <v>45768</v>
      </c>
      <c r="F112" s="14" t="s">
        <v>3009</v>
      </c>
      <c r="G112" s="14"/>
      <c r="H112" s="14" t="s">
        <v>3013</v>
      </c>
      <c r="I112" s="15">
        <v>39</v>
      </c>
      <c r="J112" s="77">
        <v>1</v>
      </c>
      <c r="K112" s="92"/>
    </row>
    <row r="113" spans="1:11" ht="30" x14ac:dyDescent="0.25">
      <c r="A113" s="14" t="s">
        <v>2997</v>
      </c>
      <c r="B113" s="14" t="s">
        <v>3008</v>
      </c>
      <c r="C113" s="14"/>
      <c r="D113" s="16">
        <v>45753</v>
      </c>
      <c r="E113" s="16">
        <v>45768</v>
      </c>
      <c r="F113" s="14" t="s">
        <v>3009</v>
      </c>
      <c r="G113" s="14"/>
      <c r="H113" s="14" t="s">
        <v>3014</v>
      </c>
      <c r="I113" s="15">
        <v>39</v>
      </c>
      <c r="J113" s="77">
        <v>1</v>
      </c>
      <c r="K113" s="92"/>
    </row>
    <row r="114" spans="1:11" ht="30" x14ac:dyDescent="0.25">
      <c r="A114" s="14" t="s">
        <v>2997</v>
      </c>
      <c r="B114" s="14" t="s">
        <v>3008</v>
      </c>
      <c r="C114" s="14"/>
      <c r="D114" s="16">
        <v>45753</v>
      </c>
      <c r="E114" s="16">
        <v>45768</v>
      </c>
      <c r="F114" s="14" t="s">
        <v>3009</v>
      </c>
      <c r="G114" s="14"/>
      <c r="H114" s="14" t="s">
        <v>3015</v>
      </c>
      <c r="I114" s="15">
        <v>39</v>
      </c>
      <c r="J114" s="77">
        <v>1</v>
      </c>
      <c r="K114" s="92"/>
    </row>
    <row r="115" spans="1:11" ht="30" x14ac:dyDescent="0.25">
      <c r="A115" s="14" t="s">
        <v>2997</v>
      </c>
      <c r="B115" s="14" t="s">
        <v>3008</v>
      </c>
      <c r="C115" s="14"/>
      <c r="D115" s="16">
        <v>45753</v>
      </c>
      <c r="E115" s="16">
        <v>45768</v>
      </c>
      <c r="F115" s="14" t="s">
        <v>3009</v>
      </c>
      <c r="G115" s="14"/>
      <c r="H115" s="14" t="s">
        <v>3016</v>
      </c>
      <c r="I115" s="15">
        <v>39</v>
      </c>
      <c r="J115" s="77">
        <v>1</v>
      </c>
      <c r="K115" s="92"/>
    </row>
    <row r="116" spans="1:11" ht="30" x14ac:dyDescent="0.25">
      <c r="A116" s="14" t="s">
        <v>2997</v>
      </c>
      <c r="B116" s="14" t="s">
        <v>3008</v>
      </c>
      <c r="C116" s="14"/>
      <c r="D116" s="16">
        <v>45753</v>
      </c>
      <c r="E116" s="16">
        <v>45768</v>
      </c>
      <c r="F116" s="14" t="s">
        <v>3009</v>
      </c>
      <c r="G116" s="14"/>
      <c r="H116" s="14" t="s">
        <v>3017</v>
      </c>
      <c r="I116" s="15">
        <v>39</v>
      </c>
      <c r="J116" s="77">
        <v>1</v>
      </c>
      <c r="K116" s="92"/>
    </row>
    <row r="117" spans="1:11" ht="30" x14ac:dyDescent="0.25">
      <c r="A117" s="14" t="s">
        <v>2997</v>
      </c>
      <c r="B117" s="14" t="s">
        <v>3008</v>
      </c>
      <c r="C117" s="14"/>
      <c r="D117" s="16">
        <v>45753</v>
      </c>
      <c r="E117" s="16">
        <v>45768</v>
      </c>
      <c r="F117" s="14" t="s">
        <v>3009</v>
      </c>
      <c r="G117" s="14"/>
      <c r="H117" s="14" t="s">
        <v>3018</v>
      </c>
      <c r="I117" s="15">
        <v>39</v>
      </c>
      <c r="J117" s="77">
        <v>1</v>
      </c>
      <c r="K117" s="92"/>
    </row>
    <row r="118" spans="1:11" ht="30" x14ac:dyDescent="0.25">
      <c r="A118" s="14" t="s">
        <v>2997</v>
      </c>
      <c r="B118" s="14" t="s">
        <v>3008</v>
      </c>
      <c r="C118" s="14"/>
      <c r="D118" s="16">
        <v>45753</v>
      </c>
      <c r="E118" s="16">
        <v>45768</v>
      </c>
      <c r="F118" s="14" t="s">
        <v>3009</v>
      </c>
      <c r="G118" s="14"/>
      <c r="H118" s="14" t="s">
        <v>3019</v>
      </c>
      <c r="I118" s="15">
        <v>39</v>
      </c>
      <c r="J118" s="77">
        <v>1</v>
      </c>
      <c r="K118" s="92"/>
    </row>
    <row r="119" spans="1:11" ht="30" x14ac:dyDescent="0.25">
      <c r="A119" s="14" t="s">
        <v>2997</v>
      </c>
      <c r="B119" s="14" t="s">
        <v>3008</v>
      </c>
      <c r="C119" s="14"/>
      <c r="D119" s="16">
        <v>45753</v>
      </c>
      <c r="E119" s="16">
        <v>45768</v>
      </c>
      <c r="F119" s="14" t="s">
        <v>3020</v>
      </c>
      <c r="G119" s="14"/>
      <c r="H119" s="14" t="s">
        <v>3011</v>
      </c>
      <c r="I119" s="15">
        <v>10</v>
      </c>
      <c r="J119" s="77">
        <v>1</v>
      </c>
      <c r="K119" s="92"/>
    </row>
    <row r="120" spans="1:11" ht="30" x14ac:dyDescent="0.25">
      <c r="A120" s="14" t="s">
        <v>2997</v>
      </c>
      <c r="B120" s="14" t="s">
        <v>3021</v>
      </c>
      <c r="C120" s="14" t="s">
        <v>3022</v>
      </c>
      <c r="D120" s="16">
        <v>45761</v>
      </c>
      <c r="E120" s="16">
        <v>45761</v>
      </c>
      <c r="F120" s="14" t="s">
        <v>3023</v>
      </c>
      <c r="G120" s="14" t="s">
        <v>3024</v>
      </c>
      <c r="H120" s="14" t="s">
        <v>3025</v>
      </c>
      <c r="I120" s="15">
        <v>659.92</v>
      </c>
      <c r="J120" s="77">
        <v>1</v>
      </c>
      <c r="K120" s="92"/>
    </row>
    <row r="121" spans="1:11" ht="40" x14ac:dyDescent="0.25">
      <c r="A121" s="14" t="s">
        <v>2997</v>
      </c>
      <c r="B121" s="14" t="s">
        <v>3026</v>
      </c>
      <c r="C121" s="14"/>
      <c r="D121" s="16">
        <v>45715</v>
      </c>
      <c r="E121" s="16">
        <v>45762</v>
      </c>
      <c r="F121" s="14" t="s">
        <v>3027</v>
      </c>
      <c r="G121" s="14"/>
      <c r="H121" s="14" t="s">
        <v>3010</v>
      </c>
      <c r="I121" s="15">
        <v>55.2</v>
      </c>
      <c r="J121" s="77">
        <v>1</v>
      </c>
      <c r="K121" s="92"/>
    </row>
    <row r="122" spans="1:11" ht="40" x14ac:dyDescent="0.25">
      <c r="A122" s="14" t="s">
        <v>2997</v>
      </c>
      <c r="B122" s="14" t="s">
        <v>3026</v>
      </c>
      <c r="C122" s="14"/>
      <c r="D122" s="16">
        <v>45715</v>
      </c>
      <c r="E122" s="16">
        <v>45762</v>
      </c>
      <c r="F122" s="14" t="s">
        <v>3027</v>
      </c>
      <c r="G122" s="14"/>
      <c r="H122" s="14" t="s">
        <v>3011</v>
      </c>
      <c r="I122" s="15">
        <v>55.2</v>
      </c>
      <c r="J122" s="77">
        <v>1</v>
      </c>
      <c r="K122" s="92"/>
    </row>
    <row r="123" spans="1:11" ht="40" x14ac:dyDescent="0.25">
      <c r="A123" s="14" t="s">
        <v>2997</v>
      </c>
      <c r="B123" s="14" t="s">
        <v>3026</v>
      </c>
      <c r="C123" s="14"/>
      <c r="D123" s="16">
        <v>45715</v>
      </c>
      <c r="E123" s="16">
        <v>45762</v>
      </c>
      <c r="F123" s="14" t="s">
        <v>3027</v>
      </c>
      <c r="G123" s="14"/>
      <c r="H123" s="14" t="s">
        <v>3012</v>
      </c>
      <c r="I123" s="15">
        <v>55.2</v>
      </c>
      <c r="J123" s="77">
        <v>1</v>
      </c>
      <c r="K123" s="92"/>
    </row>
    <row r="124" spans="1:11" ht="40" x14ac:dyDescent="0.25">
      <c r="A124" s="14" t="s">
        <v>2997</v>
      </c>
      <c r="B124" s="14" t="s">
        <v>3026</v>
      </c>
      <c r="C124" s="14"/>
      <c r="D124" s="16">
        <v>45715</v>
      </c>
      <c r="E124" s="16">
        <v>45762</v>
      </c>
      <c r="F124" s="14" t="s">
        <v>3028</v>
      </c>
      <c r="G124" s="14"/>
      <c r="H124" s="14" t="s">
        <v>3010</v>
      </c>
      <c r="I124" s="15">
        <v>28.4</v>
      </c>
      <c r="J124" s="77">
        <v>1</v>
      </c>
      <c r="K124" s="92"/>
    </row>
    <row r="125" spans="1:11" ht="40" x14ac:dyDescent="0.25">
      <c r="A125" s="14" t="s">
        <v>2997</v>
      </c>
      <c r="B125" s="14" t="s">
        <v>3026</v>
      </c>
      <c r="C125" s="14" t="s">
        <v>3029</v>
      </c>
      <c r="D125" s="16">
        <v>45715</v>
      </c>
      <c r="E125" s="16">
        <v>45762</v>
      </c>
      <c r="F125" s="14" t="s">
        <v>3030</v>
      </c>
      <c r="G125" s="14" t="s">
        <v>3031</v>
      </c>
      <c r="H125" s="14" t="s">
        <v>3032</v>
      </c>
      <c r="I125" s="15">
        <v>206</v>
      </c>
      <c r="J125" s="77">
        <v>1</v>
      </c>
      <c r="K125" s="92"/>
    </row>
    <row r="126" spans="1:11" ht="30" x14ac:dyDescent="0.25">
      <c r="A126" s="14" t="s">
        <v>2997</v>
      </c>
      <c r="B126" s="14" t="s">
        <v>3033</v>
      </c>
      <c r="C126" s="14" t="s">
        <v>3034</v>
      </c>
      <c r="D126" s="16">
        <v>45860</v>
      </c>
      <c r="E126" s="16">
        <v>45860</v>
      </c>
      <c r="F126" s="14" t="s">
        <v>3035</v>
      </c>
      <c r="G126" s="14" t="s">
        <v>3024</v>
      </c>
      <c r="H126" s="14" t="s">
        <v>3025</v>
      </c>
      <c r="I126" s="15">
        <v>302.27</v>
      </c>
      <c r="J126" s="77">
        <v>1</v>
      </c>
      <c r="K126" s="92"/>
    </row>
    <row r="127" spans="1:11" ht="30" x14ac:dyDescent="0.25">
      <c r="A127" s="14" t="s">
        <v>2997</v>
      </c>
      <c r="B127" s="14" t="s">
        <v>3036</v>
      </c>
      <c r="C127" s="14" t="s">
        <v>3037</v>
      </c>
      <c r="D127" s="16">
        <v>45860</v>
      </c>
      <c r="E127" s="16"/>
      <c r="F127" s="14" t="s">
        <v>3038</v>
      </c>
      <c r="G127" s="14" t="s">
        <v>3024</v>
      </c>
      <c r="H127" s="14" t="s">
        <v>3025</v>
      </c>
      <c r="I127" s="15">
        <v>418.74</v>
      </c>
      <c r="J127" s="77">
        <v>1</v>
      </c>
      <c r="K127" s="92"/>
    </row>
    <row r="128" spans="1:11" ht="30" x14ac:dyDescent="0.25">
      <c r="A128" s="14" t="s">
        <v>2997</v>
      </c>
      <c r="B128" s="14" t="s">
        <v>3039</v>
      </c>
      <c r="C128" s="14" t="s">
        <v>3040</v>
      </c>
      <c r="D128" s="16">
        <v>45860</v>
      </c>
      <c r="E128" s="16"/>
      <c r="F128" s="14" t="s">
        <v>3041</v>
      </c>
      <c r="G128" s="14" t="s">
        <v>3042</v>
      </c>
      <c r="H128" s="14" t="s">
        <v>3043</v>
      </c>
      <c r="I128" s="15">
        <v>1426.95</v>
      </c>
      <c r="J128" s="77">
        <v>1</v>
      </c>
      <c r="K128" s="92"/>
    </row>
    <row r="129" spans="1:11" ht="40" x14ac:dyDescent="0.25">
      <c r="A129" s="14" t="s">
        <v>2997</v>
      </c>
      <c r="B129" s="14" t="s">
        <v>3044</v>
      </c>
      <c r="C129" s="14"/>
      <c r="D129" s="16">
        <v>45876</v>
      </c>
      <c r="E129" s="16"/>
      <c r="F129" s="14" t="s">
        <v>3045</v>
      </c>
      <c r="G129" s="14"/>
      <c r="H129" s="14" t="s">
        <v>3010</v>
      </c>
      <c r="I129" s="15">
        <v>253.2</v>
      </c>
      <c r="J129" s="77">
        <v>2</v>
      </c>
      <c r="K129" s="92"/>
    </row>
    <row r="130" spans="1:11" ht="40" x14ac:dyDescent="0.25">
      <c r="A130" s="14" t="s">
        <v>2997</v>
      </c>
      <c r="B130" s="14" t="s">
        <v>3044</v>
      </c>
      <c r="C130" s="14"/>
      <c r="D130" s="16">
        <v>45876</v>
      </c>
      <c r="E130" s="16"/>
      <c r="F130" s="14" t="s">
        <v>3045</v>
      </c>
      <c r="G130" s="14"/>
      <c r="H130" s="14" t="s">
        <v>3011</v>
      </c>
      <c r="I130" s="15">
        <v>253.2</v>
      </c>
      <c r="J130" s="77">
        <v>2</v>
      </c>
      <c r="K130" s="92"/>
    </row>
    <row r="131" spans="1:11" ht="40" x14ac:dyDescent="0.25">
      <c r="A131" s="14" t="s">
        <v>2997</v>
      </c>
      <c r="B131" s="14" t="s">
        <v>3044</v>
      </c>
      <c r="C131" s="14"/>
      <c r="D131" s="16">
        <v>45876</v>
      </c>
      <c r="E131" s="16"/>
      <c r="F131" s="14" t="s">
        <v>3045</v>
      </c>
      <c r="G131" s="14"/>
      <c r="H131" s="14" t="s">
        <v>3012</v>
      </c>
      <c r="I131" s="15">
        <v>253.2</v>
      </c>
      <c r="J131" s="77">
        <v>2</v>
      </c>
      <c r="K131" s="92"/>
    </row>
    <row r="132" spans="1:11" ht="40" x14ac:dyDescent="0.25">
      <c r="A132" s="14" t="s">
        <v>2997</v>
      </c>
      <c r="B132" s="14" t="s">
        <v>3044</v>
      </c>
      <c r="C132" s="14"/>
      <c r="D132" s="16">
        <v>45876</v>
      </c>
      <c r="E132" s="16"/>
      <c r="F132" s="14" t="s">
        <v>3045</v>
      </c>
      <c r="G132" s="14"/>
      <c r="H132" s="14" t="s">
        <v>3013</v>
      </c>
      <c r="I132" s="15">
        <v>253.2</v>
      </c>
      <c r="J132" s="77">
        <v>2</v>
      </c>
      <c r="K132" s="92"/>
    </row>
    <row r="133" spans="1:11" ht="40" x14ac:dyDescent="0.25">
      <c r="A133" s="14" t="s">
        <v>2997</v>
      </c>
      <c r="B133" s="14" t="s">
        <v>3044</v>
      </c>
      <c r="C133" s="14"/>
      <c r="D133" s="16">
        <v>45876</v>
      </c>
      <c r="E133" s="16"/>
      <c r="F133" s="14" t="s">
        <v>3045</v>
      </c>
      <c r="G133" s="14"/>
      <c r="H133" s="14" t="s">
        <v>3014</v>
      </c>
      <c r="I133" s="15">
        <v>253.2</v>
      </c>
      <c r="J133" s="77">
        <v>2</v>
      </c>
      <c r="K133" s="92"/>
    </row>
    <row r="134" spans="1:11" ht="40" x14ac:dyDescent="0.25">
      <c r="A134" s="14" t="s">
        <v>2997</v>
      </c>
      <c r="B134" s="14" t="s">
        <v>3044</v>
      </c>
      <c r="C134" s="14"/>
      <c r="D134" s="16">
        <v>45876</v>
      </c>
      <c r="E134" s="16"/>
      <c r="F134" s="14" t="s">
        <v>3045</v>
      </c>
      <c r="G134" s="14"/>
      <c r="H134" s="14" t="s">
        <v>3015</v>
      </c>
      <c r="I134" s="15">
        <v>253.19</v>
      </c>
      <c r="J134" s="77">
        <v>2</v>
      </c>
      <c r="K134" s="92"/>
    </row>
    <row r="135" spans="1:11" ht="40" x14ac:dyDescent="0.25">
      <c r="A135" s="14" t="s">
        <v>2997</v>
      </c>
      <c r="B135" s="14" t="s">
        <v>3044</v>
      </c>
      <c r="C135" s="14"/>
      <c r="D135" s="16">
        <v>45876</v>
      </c>
      <c r="E135" s="16"/>
      <c r="F135" s="14" t="s">
        <v>3045</v>
      </c>
      <c r="G135" s="14"/>
      <c r="H135" s="14" t="s">
        <v>3016</v>
      </c>
      <c r="I135" s="15">
        <v>253.19</v>
      </c>
      <c r="J135" s="77">
        <v>2</v>
      </c>
      <c r="K135" s="92"/>
    </row>
    <row r="136" spans="1:11" ht="40" x14ac:dyDescent="0.25">
      <c r="A136" s="14" t="s">
        <v>2997</v>
      </c>
      <c r="B136" s="14" t="s">
        <v>3044</v>
      </c>
      <c r="C136" s="14"/>
      <c r="D136" s="16">
        <v>45876</v>
      </c>
      <c r="E136" s="16"/>
      <c r="F136" s="14" t="s">
        <v>3046</v>
      </c>
      <c r="G136" s="14"/>
      <c r="H136" s="14" t="s">
        <v>3010</v>
      </c>
      <c r="I136" s="15">
        <v>112</v>
      </c>
      <c r="J136" s="77">
        <v>2</v>
      </c>
      <c r="K136" s="92"/>
    </row>
    <row r="137" spans="1:11" ht="40" x14ac:dyDescent="0.25">
      <c r="A137" s="14" t="s">
        <v>2997</v>
      </c>
      <c r="B137" s="14" t="s">
        <v>3044</v>
      </c>
      <c r="C137" s="14" t="s">
        <v>3107</v>
      </c>
      <c r="D137" s="16">
        <v>45870</v>
      </c>
      <c r="E137" s="16"/>
      <c r="F137" s="14" t="s">
        <v>3047</v>
      </c>
      <c r="G137" s="14" t="s">
        <v>3048</v>
      </c>
      <c r="H137" s="14" t="s">
        <v>3049</v>
      </c>
      <c r="I137" s="15">
        <v>115.62</v>
      </c>
      <c r="J137" s="77">
        <v>2</v>
      </c>
      <c r="K137" s="92"/>
    </row>
    <row r="138" spans="1:11" ht="40" x14ac:dyDescent="0.25">
      <c r="A138" s="14" t="s">
        <v>2997</v>
      </c>
      <c r="B138" s="14" t="s">
        <v>3044</v>
      </c>
      <c r="C138" s="14" t="s">
        <v>3050</v>
      </c>
      <c r="D138" s="16">
        <v>45870</v>
      </c>
      <c r="E138" s="16"/>
      <c r="F138" s="14" t="s">
        <v>3108</v>
      </c>
      <c r="G138" s="14" t="s">
        <v>3051</v>
      </c>
      <c r="H138" s="14" t="s">
        <v>3052</v>
      </c>
      <c r="I138" s="15">
        <v>1839.35</v>
      </c>
      <c r="J138" s="77">
        <v>2</v>
      </c>
      <c r="K138" s="92"/>
    </row>
    <row r="139" spans="1:11" ht="20" x14ac:dyDescent="0.25">
      <c r="A139" s="14" t="s">
        <v>2997</v>
      </c>
      <c r="B139" s="14" t="s">
        <v>3069</v>
      </c>
      <c r="C139" s="14" t="s">
        <v>3070</v>
      </c>
      <c r="D139" s="16">
        <v>45950</v>
      </c>
      <c r="E139" s="16"/>
      <c r="F139" s="14" t="s">
        <v>3071</v>
      </c>
      <c r="G139" s="14" t="s">
        <v>3072</v>
      </c>
      <c r="H139" s="14" t="s">
        <v>3073</v>
      </c>
      <c r="I139" s="15">
        <v>190.8</v>
      </c>
      <c r="J139" s="77">
        <v>2</v>
      </c>
      <c r="K139" s="92"/>
    </row>
    <row r="140" spans="1:11" ht="20" x14ac:dyDescent="0.25">
      <c r="A140" s="14" t="s">
        <v>2997</v>
      </c>
      <c r="B140" s="14" t="s">
        <v>3069</v>
      </c>
      <c r="C140" s="14" t="s">
        <v>3074</v>
      </c>
      <c r="D140" s="16">
        <v>45930</v>
      </c>
      <c r="E140" s="16"/>
      <c r="F140" s="14" t="s">
        <v>3071</v>
      </c>
      <c r="G140" s="14" t="s">
        <v>3072</v>
      </c>
      <c r="H140" s="14" t="s">
        <v>3073</v>
      </c>
      <c r="I140" s="15">
        <v>88.19</v>
      </c>
      <c r="J140" s="77">
        <v>2</v>
      </c>
      <c r="K140" s="92"/>
    </row>
    <row r="141" spans="1:11" ht="20" x14ac:dyDescent="0.25">
      <c r="A141" s="14" t="s">
        <v>2997</v>
      </c>
      <c r="B141" s="14" t="s">
        <v>3069</v>
      </c>
      <c r="C141" s="14" t="s">
        <v>3075</v>
      </c>
      <c r="D141" s="16">
        <v>45974</v>
      </c>
      <c r="E141" s="16"/>
      <c r="F141" s="14" t="s">
        <v>3071</v>
      </c>
      <c r="G141" s="14" t="s">
        <v>3072</v>
      </c>
      <c r="H141" s="14" t="s">
        <v>3073</v>
      </c>
      <c r="I141" s="15">
        <v>140.65</v>
      </c>
      <c r="J141" s="77">
        <v>2</v>
      </c>
      <c r="K141" s="92"/>
    </row>
    <row r="142" spans="1:11" ht="20" x14ac:dyDescent="0.25">
      <c r="A142" s="14" t="s">
        <v>2997</v>
      </c>
      <c r="B142" s="14" t="s">
        <v>3069</v>
      </c>
      <c r="C142" s="14" t="s">
        <v>3076</v>
      </c>
      <c r="D142" s="16">
        <v>45987</v>
      </c>
      <c r="E142" s="16"/>
      <c r="F142" s="14" t="s">
        <v>3071</v>
      </c>
      <c r="G142" s="14" t="s">
        <v>3072</v>
      </c>
      <c r="H142" s="14" t="s">
        <v>3073</v>
      </c>
      <c r="I142" s="15">
        <v>150.35</v>
      </c>
      <c r="J142" s="77">
        <v>2</v>
      </c>
      <c r="K142" s="92"/>
    </row>
    <row r="143" spans="1:11" ht="30" x14ac:dyDescent="0.25">
      <c r="A143" s="14" t="s">
        <v>2997</v>
      </c>
      <c r="B143" s="14" t="s">
        <v>3053</v>
      </c>
      <c r="C143" s="14"/>
      <c r="D143" s="16">
        <v>45858</v>
      </c>
      <c r="E143" s="16">
        <v>45939</v>
      </c>
      <c r="F143" s="14" t="s">
        <v>3054</v>
      </c>
      <c r="G143" s="14"/>
      <c r="H143" s="14" t="s">
        <v>3010</v>
      </c>
      <c r="I143" s="15">
        <v>50.47</v>
      </c>
      <c r="J143" s="77">
        <v>3</v>
      </c>
      <c r="K143" s="92"/>
    </row>
    <row r="144" spans="1:11" ht="30" x14ac:dyDescent="0.25">
      <c r="A144" s="14" t="s">
        <v>2997</v>
      </c>
      <c r="B144" s="14" t="s">
        <v>3053</v>
      </c>
      <c r="C144" s="14"/>
      <c r="D144" s="16">
        <v>45858</v>
      </c>
      <c r="E144" s="16">
        <v>45939</v>
      </c>
      <c r="F144" s="14" t="s">
        <v>3054</v>
      </c>
      <c r="G144" s="14"/>
      <c r="H144" s="14" t="s">
        <v>3011</v>
      </c>
      <c r="I144" s="15">
        <v>50.47</v>
      </c>
      <c r="J144" s="77">
        <v>3</v>
      </c>
      <c r="K144" s="92"/>
    </row>
    <row r="145" spans="1:11" ht="30" x14ac:dyDescent="0.25">
      <c r="A145" s="14" t="s">
        <v>2997</v>
      </c>
      <c r="B145" s="14" t="s">
        <v>3053</v>
      </c>
      <c r="C145" s="14"/>
      <c r="D145" s="16">
        <v>45858</v>
      </c>
      <c r="E145" s="16">
        <v>45939</v>
      </c>
      <c r="F145" s="14" t="s">
        <v>3054</v>
      </c>
      <c r="G145" s="14"/>
      <c r="H145" s="14" t="s">
        <v>3012</v>
      </c>
      <c r="I145" s="15">
        <v>50.47</v>
      </c>
      <c r="J145" s="77">
        <v>3</v>
      </c>
      <c r="K145" s="92"/>
    </row>
    <row r="146" spans="1:11" ht="30" x14ac:dyDescent="0.25">
      <c r="A146" s="14" t="s">
        <v>2997</v>
      </c>
      <c r="B146" s="14" t="s">
        <v>3053</v>
      </c>
      <c r="C146" s="14"/>
      <c r="D146" s="16">
        <v>45858</v>
      </c>
      <c r="E146" s="16">
        <v>45939</v>
      </c>
      <c r="F146" s="14" t="s">
        <v>3055</v>
      </c>
      <c r="G146" s="14"/>
      <c r="H146" s="14" t="s">
        <v>3010</v>
      </c>
      <c r="I146" s="15">
        <v>148</v>
      </c>
      <c r="J146" s="77">
        <v>3</v>
      </c>
      <c r="K146" s="92"/>
    </row>
    <row r="147" spans="1:11" ht="30" x14ac:dyDescent="0.25">
      <c r="A147" s="14" t="s">
        <v>2997</v>
      </c>
      <c r="B147" s="14" t="s">
        <v>3053</v>
      </c>
      <c r="C147" s="14" t="s">
        <v>3056</v>
      </c>
      <c r="D147" s="16">
        <v>45858</v>
      </c>
      <c r="E147" s="16">
        <v>45939</v>
      </c>
      <c r="F147" s="14" t="s">
        <v>3057</v>
      </c>
      <c r="G147" s="14" t="s">
        <v>3058</v>
      </c>
      <c r="H147" s="14" t="s">
        <v>3059</v>
      </c>
      <c r="I147" s="15">
        <v>100.59</v>
      </c>
      <c r="J147" s="77">
        <v>3</v>
      </c>
      <c r="K147" s="92"/>
    </row>
    <row r="148" spans="1:11" ht="30" x14ac:dyDescent="0.25">
      <c r="A148" s="14" t="s">
        <v>2997</v>
      </c>
      <c r="B148" s="14" t="s">
        <v>3060</v>
      </c>
      <c r="C148" s="14"/>
      <c r="D148" s="16">
        <v>45925</v>
      </c>
      <c r="E148" s="16">
        <v>45938</v>
      </c>
      <c r="F148" s="14" t="s">
        <v>3061</v>
      </c>
      <c r="G148" s="14"/>
      <c r="H148" s="14" t="s">
        <v>3010</v>
      </c>
      <c r="I148" s="15">
        <v>440</v>
      </c>
      <c r="J148" s="77">
        <v>3</v>
      </c>
      <c r="K148" s="92"/>
    </row>
    <row r="149" spans="1:11" ht="30" x14ac:dyDescent="0.25">
      <c r="A149" s="14" t="s">
        <v>2997</v>
      </c>
      <c r="B149" s="14" t="s">
        <v>3060</v>
      </c>
      <c r="C149" s="14"/>
      <c r="D149" s="16">
        <v>45925</v>
      </c>
      <c r="E149" s="16">
        <v>45938</v>
      </c>
      <c r="F149" s="14" t="s">
        <v>3061</v>
      </c>
      <c r="G149" s="14"/>
      <c r="H149" s="14" t="s">
        <v>3011</v>
      </c>
      <c r="I149" s="15">
        <v>440</v>
      </c>
      <c r="J149" s="77">
        <v>3</v>
      </c>
      <c r="K149" s="92"/>
    </row>
    <row r="150" spans="1:11" ht="30" x14ac:dyDescent="0.25">
      <c r="A150" s="14" t="s">
        <v>2997</v>
      </c>
      <c r="B150" s="14" t="s">
        <v>3060</v>
      </c>
      <c r="C150" s="14"/>
      <c r="D150" s="16">
        <v>45925</v>
      </c>
      <c r="E150" s="16">
        <v>45938</v>
      </c>
      <c r="F150" s="14" t="s">
        <v>3061</v>
      </c>
      <c r="G150" s="14"/>
      <c r="H150" s="14" t="s">
        <v>3012</v>
      </c>
      <c r="I150" s="15">
        <v>440</v>
      </c>
      <c r="J150" s="77">
        <v>3</v>
      </c>
      <c r="K150" s="92"/>
    </row>
    <row r="151" spans="1:11" ht="30" x14ac:dyDescent="0.25">
      <c r="A151" s="14" t="s">
        <v>2997</v>
      </c>
      <c r="B151" s="14" t="s">
        <v>3060</v>
      </c>
      <c r="C151" s="14"/>
      <c r="D151" s="16">
        <v>45925</v>
      </c>
      <c r="E151" s="16">
        <v>45938</v>
      </c>
      <c r="F151" s="14" t="s">
        <v>3061</v>
      </c>
      <c r="G151" s="14"/>
      <c r="H151" s="14" t="s">
        <v>3013</v>
      </c>
      <c r="I151" s="15">
        <v>440</v>
      </c>
      <c r="J151" s="77">
        <v>3</v>
      </c>
      <c r="K151" s="92"/>
    </row>
    <row r="152" spans="1:11" ht="30" x14ac:dyDescent="0.25">
      <c r="A152" s="14" t="s">
        <v>2997</v>
      </c>
      <c r="B152" s="14" t="s">
        <v>3060</v>
      </c>
      <c r="C152" s="14"/>
      <c r="D152" s="16">
        <v>45925</v>
      </c>
      <c r="E152" s="16">
        <v>45938</v>
      </c>
      <c r="F152" s="14" t="s">
        <v>3061</v>
      </c>
      <c r="G152" s="14"/>
      <c r="H152" s="14" t="s">
        <v>3014</v>
      </c>
      <c r="I152" s="15">
        <v>440</v>
      </c>
      <c r="J152" s="77">
        <v>3</v>
      </c>
      <c r="K152" s="92"/>
    </row>
    <row r="153" spans="1:11" ht="30" x14ac:dyDescent="0.25">
      <c r="A153" s="14" t="s">
        <v>2997</v>
      </c>
      <c r="B153" s="14" t="s">
        <v>3060</v>
      </c>
      <c r="C153" s="14"/>
      <c r="D153" s="16">
        <v>45925</v>
      </c>
      <c r="E153" s="16">
        <v>45938</v>
      </c>
      <c r="F153" s="14" t="s">
        <v>3061</v>
      </c>
      <c r="G153" s="14"/>
      <c r="H153" s="14" t="s">
        <v>3015</v>
      </c>
      <c r="I153" s="15">
        <v>440</v>
      </c>
      <c r="J153" s="77">
        <v>3</v>
      </c>
      <c r="K153" s="92"/>
    </row>
    <row r="154" spans="1:11" ht="30" x14ac:dyDescent="0.25">
      <c r="A154" s="14" t="s">
        <v>2997</v>
      </c>
      <c r="B154" s="14" t="s">
        <v>3060</v>
      </c>
      <c r="C154" s="14"/>
      <c r="D154" s="16">
        <v>45925</v>
      </c>
      <c r="E154" s="16">
        <v>45938</v>
      </c>
      <c r="F154" s="14" t="s">
        <v>3061</v>
      </c>
      <c r="G154" s="14"/>
      <c r="H154" s="14" t="s">
        <v>3016</v>
      </c>
      <c r="I154" s="15">
        <v>440</v>
      </c>
      <c r="J154" s="77">
        <v>3</v>
      </c>
      <c r="K154" s="92"/>
    </row>
    <row r="155" spans="1:11" ht="30" x14ac:dyDescent="0.25">
      <c r="A155" s="14" t="s">
        <v>2997</v>
      </c>
      <c r="B155" s="14" t="s">
        <v>3060</v>
      </c>
      <c r="C155" s="14"/>
      <c r="D155" s="16">
        <v>45925</v>
      </c>
      <c r="E155" s="16">
        <v>45938</v>
      </c>
      <c r="F155" s="14" t="s">
        <v>3061</v>
      </c>
      <c r="G155" s="14"/>
      <c r="H155" s="14" t="s">
        <v>3017</v>
      </c>
      <c r="I155" s="15">
        <v>440</v>
      </c>
      <c r="J155" s="77">
        <v>3</v>
      </c>
      <c r="K155" s="92"/>
    </row>
    <row r="156" spans="1:11" ht="30" x14ac:dyDescent="0.25">
      <c r="A156" s="14" t="s">
        <v>2997</v>
      </c>
      <c r="B156" s="14" t="s">
        <v>3060</v>
      </c>
      <c r="C156" s="14"/>
      <c r="D156" s="16">
        <v>45925</v>
      </c>
      <c r="E156" s="16">
        <v>45938</v>
      </c>
      <c r="F156" s="14" t="s">
        <v>3061</v>
      </c>
      <c r="G156" s="14"/>
      <c r="H156" s="14" t="s">
        <v>3018</v>
      </c>
      <c r="I156" s="15">
        <v>440</v>
      </c>
      <c r="J156" s="77">
        <v>3</v>
      </c>
      <c r="K156" s="92"/>
    </row>
    <row r="157" spans="1:11" ht="30" x14ac:dyDescent="0.25">
      <c r="A157" s="14" t="s">
        <v>2997</v>
      </c>
      <c r="B157" s="14" t="s">
        <v>3060</v>
      </c>
      <c r="C157" s="14"/>
      <c r="D157" s="16">
        <v>45925</v>
      </c>
      <c r="E157" s="16">
        <v>45938</v>
      </c>
      <c r="F157" s="14" t="s">
        <v>3062</v>
      </c>
      <c r="G157" s="14"/>
      <c r="H157" s="14" t="s">
        <v>3012</v>
      </c>
      <c r="I157" s="15">
        <v>325</v>
      </c>
      <c r="J157" s="77">
        <v>3</v>
      </c>
      <c r="K157" s="92"/>
    </row>
    <row r="158" spans="1:11" ht="40" x14ac:dyDescent="0.25">
      <c r="A158" s="14" t="s">
        <v>2997</v>
      </c>
      <c r="B158" s="14" t="s">
        <v>3060</v>
      </c>
      <c r="C158" s="14" t="s">
        <v>3063</v>
      </c>
      <c r="D158" s="16">
        <v>45918</v>
      </c>
      <c r="E158" s="16">
        <v>45938</v>
      </c>
      <c r="F158" s="14" t="s">
        <v>3064</v>
      </c>
      <c r="G158" s="14" t="s">
        <v>3065</v>
      </c>
      <c r="H158" s="14" t="s">
        <v>3066</v>
      </c>
      <c r="I158" s="15">
        <v>135</v>
      </c>
      <c r="J158" s="77">
        <v>3</v>
      </c>
      <c r="K158" s="92"/>
    </row>
    <row r="159" spans="1:11" ht="40" x14ac:dyDescent="0.25">
      <c r="A159" s="14" t="s">
        <v>2997</v>
      </c>
      <c r="B159" s="14" t="s">
        <v>3060</v>
      </c>
      <c r="C159" s="14" t="s">
        <v>3067</v>
      </c>
      <c r="D159" s="16">
        <v>45919</v>
      </c>
      <c r="E159" s="16">
        <v>45938</v>
      </c>
      <c r="F159" s="14" t="s">
        <v>3068</v>
      </c>
      <c r="G159" s="14" t="s">
        <v>3065</v>
      </c>
      <c r="H159" s="14" t="s">
        <v>3066</v>
      </c>
      <c r="I159" s="15">
        <v>80</v>
      </c>
      <c r="J159" s="77">
        <v>3</v>
      </c>
      <c r="K159" s="92"/>
    </row>
    <row r="160" spans="1:11" ht="50" x14ac:dyDescent="0.25">
      <c r="A160" s="14" t="s">
        <v>2997</v>
      </c>
      <c r="B160" s="14" t="s">
        <v>3077</v>
      </c>
      <c r="C160" s="14" t="s">
        <v>3078</v>
      </c>
      <c r="D160" s="16">
        <v>45887</v>
      </c>
      <c r="E160" s="16">
        <v>45946</v>
      </c>
      <c r="F160" s="14" t="s">
        <v>3109</v>
      </c>
      <c r="G160" s="14" t="s">
        <v>3079</v>
      </c>
      <c r="H160" s="14" t="s">
        <v>3080</v>
      </c>
      <c r="I160" s="15">
        <v>1984.72</v>
      </c>
      <c r="J160" s="77">
        <v>3</v>
      </c>
      <c r="K160" s="92"/>
    </row>
    <row r="161" spans="1:11" ht="30" x14ac:dyDescent="0.25">
      <c r="A161" s="14" t="s">
        <v>2997</v>
      </c>
      <c r="B161" s="14" t="s">
        <v>3081</v>
      </c>
      <c r="C161" s="14"/>
      <c r="D161" s="16">
        <v>45834</v>
      </c>
      <c r="E161" s="16">
        <v>45988</v>
      </c>
      <c r="F161" s="14" t="s">
        <v>3082</v>
      </c>
      <c r="G161" s="14"/>
      <c r="H161" s="14" t="s">
        <v>3010</v>
      </c>
      <c r="I161" s="15">
        <v>160</v>
      </c>
      <c r="J161" s="77">
        <v>3</v>
      </c>
      <c r="K161" s="92"/>
    </row>
    <row r="162" spans="1:11" ht="30" x14ac:dyDescent="0.25">
      <c r="A162" s="14" t="s">
        <v>2997</v>
      </c>
      <c r="B162" s="14" t="s">
        <v>3081</v>
      </c>
      <c r="C162" s="14"/>
      <c r="D162" s="16">
        <v>45834</v>
      </c>
      <c r="E162" s="16">
        <v>45988</v>
      </c>
      <c r="F162" s="14" t="s">
        <v>3082</v>
      </c>
      <c r="G162" s="14"/>
      <c r="H162" s="14" t="s">
        <v>3011</v>
      </c>
      <c r="I162" s="15">
        <v>160</v>
      </c>
      <c r="J162" s="77">
        <v>3</v>
      </c>
      <c r="K162" s="92"/>
    </row>
    <row r="163" spans="1:11" ht="30" x14ac:dyDescent="0.25">
      <c r="A163" s="14" t="s">
        <v>2997</v>
      </c>
      <c r="B163" s="14" t="s">
        <v>3081</v>
      </c>
      <c r="C163" s="14"/>
      <c r="D163" s="16">
        <v>45834</v>
      </c>
      <c r="E163" s="16">
        <v>45988</v>
      </c>
      <c r="F163" s="14" t="s">
        <v>3082</v>
      </c>
      <c r="G163" s="14"/>
      <c r="H163" s="14" t="s">
        <v>3012</v>
      </c>
      <c r="I163" s="15">
        <v>80</v>
      </c>
      <c r="J163" s="77">
        <v>3</v>
      </c>
      <c r="K163" s="92"/>
    </row>
    <row r="164" spans="1:11" ht="30" x14ac:dyDescent="0.25">
      <c r="A164" s="14" t="s">
        <v>2997</v>
      </c>
      <c r="B164" s="14" t="s">
        <v>3081</v>
      </c>
      <c r="C164" s="14"/>
      <c r="D164" s="16">
        <v>45834</v>
      </c>
      <c r="E164" s="16">
        <v>45988</v>
      </c>
      <c r="F164" s="14" t="s">
        <v>3083</v>
      </c>
      <c r="G164" s="14"/>
      <c r="H164" s="14" t="s">
        <v>3010</v>
      </c>
      <c r="I164" s="15">
        <v>300</v>
      </c>
      <c r="J164" s="77">
        <v>3</v>
      </c>
      <c r="K164" s="92"/>
    </row>
    <row r="165" spans="1:11" ht="30" x14ac:dyDescent="0.25">
      <c r="A165" s="14" t="s">
        <v>2997</v>
      </c>
      <c r="B165" s="14" t="s">
        <v>3084</v>
      </c>
      <c r="C165" s="14"/>
      <c r="D165" s="16">
        <v>45899</v>
      </c>
      <c r="E165" s="16">
        <v>45988</v>
      </c>
      <c r="F165" s="14" t="s">
        <v>3085</v>
      </c>
      <c r="G165" s="14"/>
      <c r="H165" s="14" t="s">
        <v>3010</v>
      </c>
      <c r="I165" s="15">
        <v>160</v>
      </c>
      <c r="J165" s="77">
        <v>3</v>
      </c>
      <c r="K165" s="92"/>
    </row>
    <row r="166" spans="1:11" ht="30" x14ac:dyDescent="0.25">
      <c r="A166" s="14" t="s">
        <v>2997</v>
      </c>
      <c r="B166" s="14" t="s">
        <v>3084</v>
      </c>
      <c r="C166" s="14"/>
      <c r="D166" s="16">
        <v>45899</v>
      </c>
      <c r="E166" s="16">
        <v>45988</v>
      </c>
      <c r="F166" s="14" t="s">
        <v>3085</v>
      </c>
      <c r="G166" s="14"/>
      <c r="H166" s="14" t="s">
        <v>3011</v>
      </c>
      <c r="I166" s="15">
        <v>160</v>
      </c>
      <c r="J166" s="77">
        <v>3</v>
      </c>
      <c r="K166" s="92"/>
    </row>
    <row r="167" spans="1:11" ht="30" x14ac:dyDescent="0.25">
      <c r="A167" s="14" t="s">
        <v>2997</v>
      </c>
      <c r="B167" s="14" t="s">
        <v>3084</v>
      </c>
      <c r="C167" s="14"/>
      <c r="D167" s="16">
        <v>45899</v>
      </c>
      <c r="E167" s="16">
        <v>45988</v>
      </c>
      <c r="F167" s="14" t="s">
        <v>3085</v>
      </c>
      <c r="G167" s="14"/>
      <c r="H167" s="14" t="s">
        <v>3012</v>
      </c>
      <c r="I167" s="15">
        <v>160</v>
      </c>
      <c r="J167" s="77">
        <v>3</v>
      </c>
      <c r="K167" s="92"/>
    </row>
    <row r="168" spans="1:11" ht="30" x14ac:dyDescent="0.25">
      <c r="A168" s="14" t="s">
        <v>2997</v>
      </c>
      <c r="B168" s="14" t="s">
        <v>3084</v>
      </c>
      <c r="C168" s="14"/>
      <c r="D168" s="16">
        <v>45899</v>
      </c>
      <c r="E168" s="16">
        <v>45988</v>
      </c>
      <c r="F168" s="14" t="s">
        <v>3085</v>
      </c>
      <c r="G168" s="14"/>
      <c r="H168" s="14" t="s">
        <v>3013</v>
      </c>
      <c r="I168" s="15">
        <v>160</v>
      </c>
      <c r="J168" s="77">
        <v>3</v>
      </c>
      <c r="K168" s="92"/>
    </row>
    <row r="169" spans="1:11" ht="30" x14ac:dyDescent="0.25">
      <c r="A169" s="14" t="s">
        <v>2997</v>
      </c>
      <c r="B169" s="14" t="s">
        <v>3084</v>
      </c>
      <c r="C169" s="14"/>
      <c r="D169" s="16">
        <v>45899</v>
      </c>
      <c r="E169" s="16">
        <v>45988</v>
      </c>
      <c r="F169" s="14" t="s">
        <v>3086</v>
      </c>
      <c r="G169" s="14"/>
      <c r="H169" s="14" t="s">
        <v>3010</v>
      </c>
      <c r="I169" s="15">
        <v>300</v>
      </c>
      <c r="J169" s="77">
        <v>3</v>
      </c>
      <c r="K169" s="92"/>
    </row>
    <row r="170" spans="1:11" ht="12.5" x14ac:dyDescent="0.25">
      <c r="A170" s="14" t="s">
        <v>2997</v>
      </c>
      <c r="B170" s="14" t="s">
        <v>3087</v>
      </c>
      <c r="C170" s="14"/>
      <c r="D170" s="16">
        <v>45748</v>
      </c>
      <c r="E170" s="16">
        <v>45748</v>
      </c>
      <c r="F170" s="14" t="s">
        <v>3088</v>
      </c>
      <c r="G170" s="14"/>
      <c r="H170" s="14" t="s">
        <v>3010</v>
      </c>
      <c r="I170" s="15">
        <v>911.56</v>
      </c>
      <c r="J170" s="77">
        <v>4</v>
      </c>
      <c r="K170" s="92"/>
    </row>
    <row r="171" spans="1:11" ht="30" x14ac:dyDescent="0.25">
      <c r="A171" s="14" t="s">
        <v>2997</v>
      </c>
      <c r="B171" s="14" t="s">
        <v>3087</v>
      </c>
      <c r="C171" s="14"/>
      <c r="D171" s="16">
        <v>45748</v>
      </c>
      <c r="E171" s="16">
        <v>45748</v>
      </c>
      <c r="F171" s="14" t="s">
        <v>3089</v>
      </c>
      <c r="G171" s="14" t="s">
        <v>3090</v>
      </c>
      <c r="H171" s="14" t="s">
        <v>3091</v>
      </c>
      <c r="I171" s="15">
        <v>368.57</v>
      </c>
      <c r="J171" s="77">
        <v>4</v>
      </c>
      <c r="K171" s="92"/>
    </row>
    <row r="172" spans="1:11" ht="30" x14ac:dyDescent="0.25">
      <c r="A172" s="14" t="s">
        <v>2997</v>
      </c>
      <c r="B172" s="14" t="s">
        <v>3092</v>
      </c>
      <c r="C172" s="14"/>
      <c r="D172" s="16">
        <v>45779</v>
      </c>
      <c r="E172" s="16">
        <v>45779</v>
      </c>
      <c r="F172" s="14" t="s">
        <v>3093</v>
      </c>
      <c r="G172" s="14"/>
      <c r="H172" s="14" t="s">
        <v>3094</v>
      </c>
      <c r="I172" s="15">
        <v>91.13</v>
      </c>
      <c r="J172" s="77">
        <v>4</v>
      </c>
      <c r="K172" s="92"/>
    </row>
    <row r="173" spans="1:11" ht="12.5" x14ac:dyDescent="0.25">
      <c r="A173" s="14" t="s">
        <v>2997</v>
      </c>
      <c r="B173" s="14" t="s">
        <v>3092</v>
      </c>
      <c r="C173" s="14"/>
      <c r="D173" s="16">
        <v>45779</v>
      </c>
      <c r="E173" s="16">
        <v>45779</v>
      </c>
      <c r="F173" s="14" t="s">
        <v>3088</v>
      </c>
      <c r="G173" s="14"/>
      <c r="H173" s="14" t="s">
        <v>3010</v>
      </c>
      <c r="I173" s="15">
        <v>940.57</v>
      </c>
      <c r="J173" s="77">
        <v>4</v>
      </c>
      <c r="K173" s="92"/>
    </row>
    <row r="174" spans="1:11" ht="30" x14ac:dyDescent="0.25">
      <c r="A174" s="14" t="s">
        <v>2997</v>
      </c>
      <c r="B174" s="14" t="s">
        <v>3092</v>
      </c>
      <c r="C174" s="14"/>
      <c r="D174" s="16">
        <v>45779</v>
      </c>
      <c r="E174" s="16">
        <v>45779</v>
      </c>
      <c r="F174" s="14" t="s">
        <v>3095</v>
      </c>
      <c r="G174" s="14" t="s">
        <v>3096</v>
      </c>
      <c r="H174" s="14" t="s">
        <v>3097</v>
      </c>
      <c r="I174" s="15">
        <v>166.11</v>
      </c>
      <c r="J174" s="77">
        <v>4</v>
      </c>
      <c r="K174" s="92"/>
    </row>
    <row r="175" spans="1:11" ht="30" x14ac:dyDescent="0.25">
      <c r="A175" s="14" t="s">
        <v>2997</v>
      </c>
      <c r="B175" s="14" t="s">
        <v>3092</v>
      </c>
      <c r="C175" s="14"/>
      <c r="D175" s="16">
        <v>45779</v>
      </c>
      <c r="E175" s="16">
        <v>45779</v>
      </c>
      <c r="F175" s="14" t="s">
        <v>3089</v>
      </c>
      <c r="G175" s="14" t="s">
        <v>3090</v>
      </c>
      <c r="H175" s="14" t="s">
        <v>3091</v>
      </c>
      <c r="I175" s="15">
        <v>383.11</v>
      </c>
      <c r="J175" s="77">
        <v>4</v>
      </c>
      <c r="K175" s="92"/>
    </row>
    <row r="176" spans="1:11" ht="40" x14ac:dyDescent="0.25">
      <c r="A176" s="14" t="s">
        <v>2997</v>
      </c>
      <c r="B176" s="14" t="s">
        <v>3098</v>
      </c>
      <c r="C176" s="14"/>
      <c r="D176" s="16">
        <v>45731</v>
      </c>
      <c r="E176" s="16"/>
      <c r="F176" s="14" t="s">
        <v>3099</v>
      </c>
      <c r="G176" s="14"/>
      <c r="H176" s="14" t="s">
        <v>3010</v>
      </c>
      <c r="I176" s="15">
        <v>40.94</v>
      </c>
      <c r="J176" s="77">
        <v>5</v>
      </c>
      <c r="K176" s="92"/>
    </row>
    <row r="177" spans="1:11" ht="40" x14ac:dyDescent="0.25">
      <c r="A177" s="14" t="s">
        <v>2997</v>
      </c>
      <c r="B177" s="14" t="s">
        <v>3098</v>
      </c>
      <c r="C177" s="14"/>
      <c r="D177" s="16">
        <v>45731</v>
      </c>
      <c r="E177" s="16"/>
      <c r="F177" s="14" t="s">
        <v>3099</v>
      </c>
      <c r="G177" s="14"/>
      <c r="H177" s="14" t="s">
        <v>3011</v>
      </c>
      <c r="I177" s="15">
        <v>28.5</v>
      </c>
      <c r="J177" s="77">
        <v>5</v>
      </c>
      <c r="K177" s="92"/>
    </row>
    <row r="178" spans="1:11" ht="40" x14ac:dyDescent="0.25">
      <c r="A178" s="14" t="s">
        <v>2997</v>
      </c>
      <c r="B178" s="14" t="s">
        <v>3098</v>
      </c>
      <c r="C178" s="14"/>
      <c r="D178" s="16">
        <v>45731</v>
      </c>
      <c r="E178" s="16"/>
      <c r="F178" s="14" t="s">
        <v>3099</v>
      </c>
      <c r="G178" s="14"/>
      <c r="H178" s="14" t="s">
        <v>3012</v>
      </c>
      <c r="I178" s="15">
        <v>28.5</v>
      </c>
      <c r="J178" s="77">
        <v>5</v>
      </c>
      <c r="K178" s="92"/>
    </row>
    <row r="179" spans="1:11" ht="40" x14ac:dyDescent="0.25">
      <c r="A179" s="14" t="s">
        <v>2997</v>
      </c>
      <c r="B179" s="14" t="s">
        <v>3098</v>
      </c>
      <c r="C179" s="14"/>
      <c r="D179" s="16">
        <v>45731</v>
      </c>
      <c r="E179" s="16"/>
      <c r="F179" s="14" t="s">
        <v>3099</v>
      </c>
      <c r="G179" s="14"/>
      <c r="H179" s="14" t="s">
        <v>3014</v>
      </c>
      <c r="I179" s="15">
        <v>28.5</v>
      </c>
      <c r="J179" s="77">
        <v>5</v>
      </c>
      <c r="K179" s="92"/>
    </row>
    <row r="180" spans="1:11" ht="40" x14ac:dyDescent="0.25">
      <c r="A180" s="14" t="s">
        <v>2997</v>
      </c>
      <c r="B180" s="14" t="s">
        <v>3098</v>
      </c>
      <c r="C180" s="14"/>
      <c r="D180" s="16">
        <v>45731</v>
      </c>
      <c r="E180" s="16"/>
      <c r="F180" s="14" t="s">
        <v>3099</v>
      </c>
      <c r="G180" s="14"/>
      <c r="H180" s="14" t="s">
        <v>3015</v>
      </c>
      <c r="I180" s="15">
        <v>45.74</v>
      </c>
      <c r="J180" s="77">
        <v>5</v>
      </c>
      <c r="K180" s="92"/>
    </row>
    <row r="181" spans="1:11" ht="40" x14ac:dyDescent="0.25">
      <c r="A181" s="14" t="s">
        <v>2997</v>
      </c>
      <c r="B181" s="14" t="s">
        <v>3098</v>
      </c>
      <c r="C181" s="14"/>
      <c r="D181" s="16">
        <v>45731</v>
      </c>
      <c r="E181" s="16"/>
      <c r="F181" s="14" t="s">
        <v>3099</v>
      </c>
      <c r="G181" s="14"/>
      <c r="H181" s="14" t="s">
        <v>3016</v>
      </c>
      <c r="I181" s="15">
        <v>40.94</v>
      </c>
      <c r="J181" s="77">
        <v>5</v>
      </c>
      <c r="K181" s="92"/>
    </row>
    <row r="182" spans="1:11" ht="40" x14ac:dyDescent="0.25">
      <c r="A182" s="14" t="s">
        <v>2997</v>
      </c>
      <c r="B182" s="14" t="s">
        <v>3098</v>
      </c>
      <c r="C182" s="14"/>
      <c r="D182" s="16">
        <v>45731</v>
      </c>
      <c r="E182" s="16"/>
      <c r="F182" s="14" t="s">
        <v>3099</v>
      </c>
      <c r="G182" s="14"/>
      <c r="H182" s="14" t="s">
        <v>3017</v>
      </c>
      <c r="I182" s="15">
        <v>40.94</v>
      </c>
      <c r="J182" s="77">
        <v>5</v>
      </c>
      <c r="K182" s="92"/>
    </row>
    <row r="183" spans="1:11" ht="40" x14ac:dyDescent="0.25">
      <c r="A183" s="14" t="s">
        <v>2997</v>
      </c>
      <c r="B183" s="14" t="s">
        <v>3098</v>
      </c>
      <c r="C183" s="14"/>
      <c r="D183" s="16">
        <v>45731</v>
      </c>
      <c r="E183" s="16"/>
      <c r="F183" s="14" t="s">
        <v>3099</v>
      </c>
      <c r="G183" s="14"/>
      <c r="H183" s="14" t="s">
        <v>3018</v>
      </c>
      <c r="I183" s="15">
        <v>30.02</v>
      </c>
      <c r="J183" s="77">
        <v>5</v>
      </c>
      <c r="K183" s="92"/>
    </row>
    <row r="184" spans="1:11" ht="40" x14ac:dyDescent="0.25">
      <c r="A184" s="14" t="s">
        <v>2997</v>
      </c>
      <c r="B184" s="14" t="s">
        <v>3098</v>
      </c>
      <c r="C184" s="14"/>
      <c r="D184" s="16">
        <v>45731</v>
      </c>
      <c r="E184" s="16"/>
      <c r="F184" s="14" t="s">
        <v>3099</v>
      </c>
      <c r="G184" s="14"/>
      <c r="H184" s="14" t="s">
        <v>3019</v>
      </c>
      <c r="I184" s="15">
        <v>24.58</v>
      </c>
      <c r="J184" s="77">
        <v>5</v>
      </c>
      <c r="K184" s="92"/>
    </row>
    <row r="185" spans="1:11" ht="40" x14ac:dyDescent="0.25">
      <c r="A185" s="14" t="s">
        <v>2997</v>
      </c>
      <c r="B185" s="14" t="s">
        <v>3098</v>
      </c>
      <c r="C185" s="14"/>
      <c r="D185" s="16">
        <v>45731</v>
      </c>
      <c r="E185" s="16"/>
      <c r="F185" s="14" t="s">
        <v>3099</v>
      </c>
      <c r="G185" s="14"/>
      <c r="H185" s="14" t="s">
        <v>3100</v>
      </c>
      <c r="I185" s="15">
        <v>40.94</v>
      </c>
      <c r="J185" s="77">
        <v>5</v>
      </c>
      <c r="K185" s="92"/>
    </row>
    <row r="186" spans="1:11" ht="40" x14ac:dyDescent="0.25">
      <c r="A186" s="14" t="s">
        <v>2997</v>
      </c>
      <c r="B186" s="14" t="s">
        <v>3098</v>
      </c>
      <c r="C186" s="14"/>
      <c r="D186" s="16">
        <v>45731</v>
      </c>
      <c r="E186" s="16"/>
      <c r="F186" s="14" t="s">
        <v>3099</v>
      </c>
      <c r="G186" s="14"/>
      <c r="H186" s="14" t="s">
        <v>3101</v>
      </c>
      <c r="I186" s="15">
        <v>40.94</v>
      </c>
      <c r="J186" s="77">
        <v>5</v>
      </c>
      <c r="K186" s="92"/>
    </row>
    <row r="187" spans="1:11" ht="40" x14ac:dyDescent="0.25">
      <c r="A187" s="14" t="s">
        <v>2997</v>
      </c>
      <c r="B187" s="14" t="s">
        <v>3098</v>
      </c>
      <c r="C187" s="14"/>
      <c r="D187" s="16">
        <v>45731</v>
      </c>
      <c r="E187" s="16"/>
      <c r="F187" s="14" t="s">
        <v>3099</v>
      </c>
      <c r="G187" s="14"/>
      <c r="H187" s="14" t="s">
        <v>3102</v>
      </c>
      <c r="I187" s="15">
        <v>28.02</v>
      </c>
      <c r="J187" s="77">
        <v>5</v>
      </c>
      <c r="K187" s="92"/>
    </row>
    <row r="188" spans="1:11" ht="40" x14ac:dyDescent="0.25">
      <c r="A188" s="14" t="s">
        <v>2997</v>
      </c>
      <c r="B188" s="14" t="s">
        <v>3098</v>
      </c>
      <c r="C188" s="14" t="s">
        <v>3103</v>
      </c>
      <c r="D188" s="16">
        <v>45822</v>
      </c>
      <c r="E188" s="16"/>
      <c r="F188" s="14" t="s">
        <v>3104</v>
      </c>
      <c r="G188" s="14" t="s">
        <v>3105</v>
      </c>
      <c r="H188" s="14" t="s">
        <v>3106</v>
      </c>
      <c r="I188" s="15">
        <v>381.44</v>
      </c>
      <c r="J188" s="77">
        <v>5</v>
      </c>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105" priority="148" stopIfTrue="1">
      <formula>$A1055&lt;&gt;""</formula>
    </cfRule>
  </conditionalFormatting>
  <conditionalFormatting sqref="A1112:H1113">
    <cfRule type="expression" dxfId="104" priority="159" stopIfTrue="1">
      <formula>$A1112&lt;&gt;""</formula>
    </cfRule>
  </conditionalFormatting>
  <conditionalFormatting sqref="A107:J5000">
    <cfRule type="expression" dxfId="103" priority="2" stopIfTrue="1">
      <formula>$A107&lt;&gt;""</formula>
    </cfRule>
  </conditionalFormatting>
  <conditionalFormatting sqref="B155">
    <cfRule type="expression" dxfId="102" priority="39" stopIfTrue="1">
      <formula>$A155&lt;&gt;""</formula>
    </cfRule>
  </conditionalFormatting>
  <conditionalFormatting sqref="B159">
    <cfRule type="expression" dxfId="101" priority="26" stopIfTrue="1">
      <formula>$A159&lt;&gt;""</formula>
    </cfRule>
  </conditionalFormatting>
  <conditionalFormatting sqref="B472:E477">
    <cfRule type="expression" dxfId="100" priority="250" stopIfTrue="1">
      <formula>$A472&lt;&gt;""</formula>
    </cfRule>
  </conditionalFormatting>
  <conditionalFormatting sqref="B484:E488">
    <cfRule type="expression" dxfId="99" priority="285" stopIfTrue="1">
      <formula>$A484&lt;&gt;""</formula>
    </cfRule>
  </conditionalFormatting>
  <conditionalFormatting sqref="B689:E689">
    <cfRule type="expression" dxfId="98" priority="177" stopIfTrue="1">
      <formula>$A689&lt;&gt;""</formula>
    </cfRule>
  </conditionalFormatting>
  <conditionalFormatting sqref="B691:E691 H691:I691 B692:I693 B694:E699 H694:I699">
    <cfRule type="expression" dxfId="97" priority="137" stopIfTrue="1">
      <formula>$A691&lt;&gt;""</formula>
    </cfRule>
  </conditionalFormatting>
  <conditionalFormatting sqref="B701:E701 H701:I701">
    <cfRule type="expression" dxfId="96" priority="128" stopIfTrue="1">
      <formula>$A701&lt;&gt;""</formula>
    </cfRule>
  </conditionalFormatting>
  <conditionalFormatting sqref="B819:E819">
    <cfRule type="expression" dxfId="95" priority="200" stopIfTrue="1">
      <formula>$A819&lt;&gt;""</formula>
    </cfRule>
  </conditionalFormatting>
  <conditionalFormatting sqref="B1110:E1110">
    <cfRule type="expression" dxfId="94" priority="246" stopIfTrue="1">
      <formula>$A1110&lt;&gt;""</formula>
    </cfRule>
  </conditionalFormatting>
  <conditionalFormatting sqref="B1114:E1114">
    <cfRule type="expression" dxfId="93" priority="302" stopIfTrue="1">
      <formula>$A1114&lt;&gt;""</formula>
    </cfRule>
  </conditionalFormatting>
  <conditionalFormatting sqref="B1131:E1136">
    <cfRule type="expression" dxfId="92" priority="292" stopIfTrue="1">
      <formula>$A1131&lt;&gt;""</formula>
    </cfRule>
  </conditionalFormatting>
  <conditionalFormatting sqref="B1138:E1148">
    <cfRule type="expression" dxfId="91" priority="160" stopIfTrue="1">
      <formula>$A1138&lt;&gt;""</formula>
    </cfRule>
  </conditionalFormatting>
  <conditionalFormatting sqref="B1152:E1152">
    <cfRule type="expression" dxfId="90" priority="186" stopIfTrue="1">
      <formula>$A1152&lt;&gt;""</formula>
    </cfRule>
  </conditionalFormatting>
  <conditionalFormatting sqref="B1253:E1260 I1253:J1270">
    <cfRule type="expression" dxfId="89" priority="236" stopIfTrue="1">
      <formula>$A1253&lt;&gt;""</formula>
    </cfRule>
  </conditionalFormatting>
  <conditionalFormatting sqref="B1293:E1301">
    <cfRule type="expression" dxfId="88" priority="271" stopIfTrue="1">
      <formula>$A1293&lt;&gt;""</formula>
    </cfRule>
  </conditionalFormatting>
  <conditionalFormatting sqref="B1303:E1326">
    <cfRule type="expression" dxfId="87" priority="150" stopIfTrue="1">
      <formula>$A1303&lt;&gt;""</formula>
    </cfRule>
  </conditionalFormatting>
  <conditionalFormatting sqref="B1360:E1363">
    <cfRule type="expression" dxfId="86" priority="167" stopIfTrue="1">
      <formula>$A1360&lt;&gt;""</formula>
    </cfRule>
  </conditionalFormatting>
  <conditionalFormatting sqref="B1365:E1367">
    <cfRule type="expression" dxfId="85" priority="372" stopIfTrue="1">
      <formula>$A1365&lt;&gt;""</formula>
    </cfRule>
  </conditionalFormatting>
  <conditionalFormatting sqref="B1369:E1379">
    <cfRule type="expression" dxfId="84" priority="191" stopIfTrue="1">
      <formula>$A1369&lt;&gt;""</formula>
    </cfRule>
  </conditionalFormatting>
  <conditionalFormatting sqref="B1393:E1404">
    <cfRule type="expression" dxfId="83" priority="229" stopIfTrue="1">
      <formula>$A1393&lt;&gt;""</formula>
    </cfRule>
  </conditionalFormatting>
  <conditionalFormatting sqref="B1412:E1450">
    <cfRule type="expression" dxfId="82" priority="266" stopIfTrue="1">
      <formula>$A1412&lt;&gt;""</formula>
    </cfRule>
  </conditionalFormatting>
  <conditionalFormatting sqref="B1453:E1458">
    <cfRule type="expression" dxfId="81" priority="336" stopIfTrue="1">
      <formula>$A1453&lt;&gt;""</formula>
    </cfRule>
  </conditionalFormatting>
  <conditionalFormatting sqref="B129:F138">
    <cfRule type="expression" dxfId="80" priority="45" stopIfTrue="1">
      <formula>$A129&lt;&gt;""</formula>
    </cfRule>
  </conditionalFormatting>
  <conditionalFormatting sqref="B489:G489">
    <cfRule type="expression" dxfId="79" priority="286" stopIfTrue="1">
      <formula>$A489&lt;&gt;""</formula>
    </cfRule>
  </conditionalFormatting>
  <conditionalFormatting sqref="B478:H483">
    <cfRule type="expression" dxfId="78" priority="306" stopIfTrue="1">
      <formula>$A478&lt;&gt;""</formula>
    </cfRule>
  </conditionalFormatting>
  <conditionalFormatting sqref="B490:H496">
    <cfRule type="expression" dxfId="77" priority="262" stopIfTrue="1">
      <formula>$A490&lt;&gt;""</formula>
    </cfRule>
  </conditionalFormatting>
  <conditionalFormatting sqref="B1067:H1082">
    <cfRule type="expression" dxfId="76" priority="332" stopIfTrue="1">
      <formula>$A1067&lt;&gt;""</formula>
    </cfRule>
  </conditionalFormatting>
  <conditionalFormatting sqref="B1272:H1274 B1275:E1288 H1275:H1288">
    <cfRule type="expression" dxfId="75" priority="261" stopIfTrue="1">
      <formula>$A1272&lt;&gt;""</formula>
    </cfRule>
  </conditionalFormatting>
  <conditionalFormatting sqref="B1290:H1292">
    <cfRule type="expression" dxfId="74" priority="156" stopIfTrue="1">
      <formula>$A1290&lt;&gt;""</formula>
    </cfRule>
  </conditionalFormatting>
  <conditionalFormatting sqref="B1364:H1364">
    <cfRule type="expression" dxfId="73" priority="402" stopIfTrue="1">
      <formula>$A1364&lt;&gt;""</formula>
    </cfRule>
  </conditionalFormatting>
  <conditionalFormatting sqref="B1380:H1385">
    <cfRule type="expression" dxfId="72" priority="130" stopIfTrue="1">
      <formula>$A1380&lt;&gt;""</formula>
    </cfRule>
  </conditionalFormatting>
  <conditionalFormatting sqref="B1410:H1411">
    <cfRule type="expression" dxfId="71" priority="309" stopIfTrue="1">
      <formula>$A1410&lt;&gt;""</formula>
    </cfRule>
  </conditionalFormatting>
  <conditionalFormatting sqref="B139:I142">
    <cfRule type="expression" dxfId="70" priority="33" stopIfTrue="1">
      <formula>$A139&lt;&gt;""</formula>
    </cfRule>
  </conditionalFormatting>
  <conditionalFormatting sqref="B160:I169">
    <cfRule type="expression" dxfId="69" priority="20" stopIfTrue="1">
      <formula>$A160&lt;&gt;""</formula>
    </cfRule>
  </conditionalFormatting>
  <conditionalFormatting sqref="B175:I189 I190:I227 B190:E241">
    <cfRule type="expression" dxfId="68" priority="359" stopIfTrue="1">
      <formula>$A175&lt;&gt;""</formula>
    </cfRule>
  </conditionalFormatting>
  <conditionalFormatting sqref="B242:I242 B243:E275">
    <cfRule type="expression" dxfId="67" priority="373" stopIfTrue="1">
      <formula>$A242&lt;&gt;""</formula>
    </cfRule>
  </conditionalFormatting>
  <conditionalFormatting sqref="B276:I320">
    <cfRule type="expression" dxfId="66" priority="206" stopIfTrue="1">
      <formula>$A276&lt;&gt;""</formula>
    </cfRule>
  </conditionalFormatting>
  <conditionalFormatting sqref="B497:I499">
    <cfRule type="expression" dxfId="65" priority="208" stopIfTrue="1">
      <formula>$A497&lt;&gt;""</formula>
    </cfRule>
  </conditionalFormatting>
  <conditionalFormatting sqref="B645:I688">
    <cfRule type="expression" dxfId="64" priority="369" stopIfTrue="1">
      <formula>$A645&lt;&gt;""</formula>
    </cfRule>
  </conditionalFormatting>
  <conditionalFormatting sqref="B690:I690">
    <cfRule type="expression" dxfId="63" priority="135" stopIfTrue="1">
      <formula>$A690&lt;&gt;""</formula>
    </cfRule>
  </conditionalFormatting>
  <conditionalFormatting sqref="B1137:I1137">
    <cfRule type="expression" dxfId="62" priority="260" stopIfTrue="1">
      <formula>$A1137&lt;&gt;""</formula>
    </cfRule>
  </conditionalFormatting>
  <conditionalFormatting sqref="B1149:I1151">
    <cfRule type="expression" dxfId="61" priority="129" stopIfTrue="1">
      <formula>$A1149&lt;&gt;""</formula>
    </cfRule>
  </conditionalFormatting>
  <conditionalFormatting sqref="B1153:I1157">
    <cfRule type="expression" dxfId="60" priority="131" stopIfTrue="1">
      <formula>$A1153&lt;&gt;""</formula>
    </cfRule>
  </conditionalFormatting>
  <conditionalFormatting sqref="B1271:I1271 I1272:I1288">
    <cfRule type="expression" dxfId="59" priority="264" stopIfTrue="1">
      <formula>$A1271&lt;&gt;""</formula>
    </cfRule>
  </conditionalFormatting>
  <conditionalFormatting sqref="B1368:I1368">
    <cfRule type="expression" dxfId="58" priority="259" stopIfTrue="1">
      <formula>$A1368&lt;&gt;""</formula>
    </cfRule>
  </conditionalFormatting>
  <conditionalFormatting sqref="B116:J128">
    <cfRule type="expression" dxfId="57" priority="100" stopIfTrue="1">
      <formula>$A116&lt;&gt;""</formula>
    </cfRule>
  </conditionalFormatting>
  <conditionalFormatting sqref="B135:J163">
    <cfRule type="expression" dxfId="56" priority="27" stopIfTrue="1">
      <formula>$A135&lt;&gt;""</formula>
    </cfRule>
  </conditionalFormatting>
  <conditionalFormatting sqref="B172:J188">
    <cfRule type="expression" dxfId="55" priority="1" stopIfTrue="1">
      <formula>$A172&lt;&gt;""</formula>
    </cfRule>
  </conditionalFormatting>
  <conditionalFormatting sqref="B360:J420">
    <cfRule type="expression" dxfId="54" priority="374" stopIfTrue="1">
      <formula>$A360&lt;&gt;""</formula>
    </cfRule>
  </conditionalFormatting>
  <conditionalFormatting sqref="B457:J458">
    <cfRule type="expression" dxfId="53" priority="335" stopIfTrue="1">
      <formula>$A457&lt;&gt;""</formula>
    </cfRule>
  </conditionalFormatting>
  <conditionalFormatting sqref="B599:J625">
    <cfRule type="expression" dxfId="52" priority="115" stopIfTrue="1">
      <formula>$A599&lt;&gt;""</formula>
    </cfRule>
  </conditionalFormatting>
  <conditionalFormatting sqref="B1053:J1054">
    <cfRule type="expression" dxfId="51" priority="330" stopIfTrue="1">
      <formula>$A1053&lt;&gt;""</formula>
    </cfRule>
  </conditionalFormatting>
  <conditionalFormatting sqref="B1127:J1130">
    <cfRule type="expression" dxfId="50" priority="120" stopIfTrue="1">
      <formula>$A1127&lt;&gt;""</formula>
    </cfRule>
  </conditionalFormatting>
  <conditionalFormatting sqref="B1158:J1252">
    <cfRule type="expression" dxfId="49" priority="146" stopIfTrue="1">
      <formula>$A1158&lt;&gt;""</formula>
    </cfRule>
  </conditionalFormatting>
  <conditionalFormatting sqref="B1406:J1406">
    <cfRule type="expression" dxfId="48" priority="311" stopIfTrue="1">
      <formula>$A1406&lt;&gt;""</formula>
    </cfRule>
  </conditionalFormatting>
  <conditionalFormatting sqref="B1461:J4374">
    <cfRule type="expression" dxfId="47" priority="155" stopIfTrue="1">
      <formula>$A1461&lt;&gt;""</formula>
    </cfRule>
  </conditionalFormatting>
  <conditionalFormatting sqref="D128:E128">
    <cfRule type="expression" dxfId="46" priority="98" stopIfTrue="1">
      <formula>$A128&lt;&gt;""</formula>
    </cfRule>
  </conditionalFormatting>
  <conditionalFormatting sqref="E159">
    <cfRule type="expression" dxfId="45" priority="22" stopIfTrue="1">
      <formula>$A159&lt;&gt;""</formula>
    </cfRule>
  </conditionalFormatting>
  <conditionalFormatting sqref="E155:H155">
    <cfRule type="expression" dxfId="44" priority="35" stopIfTrue="1">
      <formula>$A155&lt;&gt;""</formula>
    </cfRule>
  </conditionalFormatting>
  <conditionalFormatting sqref="F159:F160">
    <cfRule type="expression" dxfId="43" priority="12" stopIfTrue="1">
      <formula>$A159&lt;&gt;""</formula>
    </cfRule>
  </conditionalFormatting>
  <conditionalFormatting sqref="F191:H195">
    <cfRule type="expression" dxfId="42" priority="237" stopIfTrue="1">
      <formula>$A191&lt;&gt;""</formula>
    </cfRule>
  </conditionalFormatting>
  <conditionalFormatting sqref="F198:H199">
    <cfRule type="expression" dxfId="41" priority="231" stopIfTrue="1">
      <formula>$A198&lt;&gt;""</formula>
    </cfRule>
  </conditionalFormatting>
  <conditionalFormatting sqref="F472:H473">
    <cfRule type="expression" dxfId="40" priority="252" stopIfTrue="1">
      <formula>$A472&lt;&gt;""</formula>
    </cfRule>
  </conditionalFormatting>
  <conditionalFormatting sqref="F476:H477">
    <cfRule type="expression" dxfId="39" priority="342" stopIfTrue="1">
      <formula>$A476&lt;&gt;""</formula>
    </cfRule>
  </conditionalFormatting>
  <conditionalFormatting sqref="F484:H486 H487:H489">
    <cfRule type="expression" dxfId="38" priority="284" stopIfTrue="1">
      <formula>$A484&lt;&gt;""</formula>
    </cfRule>
  </conditionalFormatting>
  <conditionalFormatting sqref="F1131:H1131">
    <cfRule type="expression" dxfId="37" priority="393" stopIfTrue="1">
      <formula>$A1131&lt;&gt;""</formula>
    </cfRule>
  </conditionalFormatting>
  <conditionalFormatting sqref="F1255:H1260">
    <cfRule type="expression" dxfId="36" priority="235" stopIfTrue="1">
      <formula>$A1255&lt;&gt;""</formula>
    </cfRule>
  </conditionalFormatting>
  <conditionalFormatting sqref="F134:I136">
    <cfRule type="expression" dxfId="35" priority="96" stopIfTrue="1">
      <formula>$A134&lt;&gt;""</formula>
    </cfRule>
  </conditionalFormatting>
  <conditionalFormatting sqref="F170:I172">
    <cfRule type="expression" dxfId="34" priority="363" stopIfTrue="1">
      <formula>$A170&lt;&gt;""</formula>
    </cfRule>
  </conditionalFormatting>
  <conditionalFormatting sqref="F247:I247">
    <cfRule type="expression" dxfId="33" priority="263" stopIfTrue="1">
      <formula>$A247&lt;&gt;""</formula>
    </cfRule>
  </conditionalFormatting>
  <conditionalFormatting sqref="F129:J133">
    <cfRule type="expression" dxfId="32" priority="95" stopIfTrue="1">
      <formula>$A129&lt;&gt;""</formula>
    </cfRule>
  </conditionalFormatting>
  <conditionalFormatting sqref="F164:J169 B164:E174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31" priority="403" stopIfTrue="1">
      <formula>$A164&lt;&gt;""</formula>
    </cfRule>
  </conditionalFormatting>
  <conditionalFormatting sqref="G159:H159">
    <cfRule type="expression" dxfId="30" priority="23" stopIfTrue="1">
      <formula>$A159&lt;&gt;""</formula>
    </cfRule>
  </conditionalFormatting>
  <conditionalFormatting sqref="H190">
    <cfRule type="expression" dxfId="29" priority="243" stopIfTrue="1">
      <formula>$A190&lt;&gt;""</formula>
    </cfRule>
  </conditionalFormatting>
  <conditionalFormatting sqref="H196:H197">
    <cfRule type="expression" dxfId="28" priority="232" stopIfTrue="1">
      <formula>$A196&lt;&gt;""</formula>
    </cfRule>
  </conditionalFormatting>
  <conditionalFormatting sqref="H200:H228">
    <cfRule type="expression" dxfId="27" priority="122" stopIfTrue="1">
      <formula>$A200&lt;&gt;""</formula>
    </cfRule>
  </conditionalFormatting>
  <conditionalFormatting sqref="H474:H475">
    <cfRule type="expression" dxfId="26" priority="256" stopIfTrue="1">
      <formula>$A474&lt;&gt;""</formula>
    </cfRule>
  </conditionalFormatting>
  <conditionalFormatting sqref="H1132:H1136">
    <cfRule type="expression" dxfId="25" priority="294" stopIfTrue="1">
      <formula>$A1132&lt;&gt;""</formula>
    </cfRule>
  </conditionalFormatting>
  <conditionalFormatting sqref="H1254">
    <cfRule type="expression" dxfId="24" priority="305" stopIfTrue="1">
      <formula>$A1254&lt;&gt;""</formula>
    </cfRule>
  </conditionalFormatting>
  <conditionalFormatting sqref="H1293:H1301">
    <cfRule type="expression" dxfId="23" priority="273" stopIfTrue="1">
      <formula>$A1293&lt;&gt;""</formula>
    </cfRule>
  </conditionalFormatting>
  <conditionalFormatting sqref="H1303:H1326">
    <cfRule type="expression" dxfId="22" priority="152" stopIfTrue="1">
      <formula>$A1303&lt;&gt;""</formula>
    </cfRule>
  </conditionalFormatting>
  <conditionalFormatting sqref="H1365:H1367">
    <cfRule type="expression" dxfId="21" priority="371" stopIfTrue="1">
      <formula>$A1365&lt;&gt;""</formula>
    </cfRule>
  </conditionalFormatting>
  <conditionalFormatting sqref="H1369:H1379">
    <cfRule type="expression" dxfId="20" priority="132" stopIfTrue="1">
      <formula>$A1369&lt;&gt;""</formula>
    </cfRule>
  </conditionalFormatting>
  <conditionalFormatting sqref="H1412">
    <cfRule type="expression" dxfId="19" priority="268" stopIfTrue="1">
      <formula>$A1412&lt;&gt;""</formula>
    </cfRule>
  </conditionalFormatting>
  <conditionalFormatting sqref="H1453:H1458">
    <cfRule type="expression" dxfId="18" priority="338" stopIfTrue="1">
      <formula>$A1453&lt;&gt;""</formula>
    </cfRule>
  </conditionalFormatting>
  <conditionalFormatting sqref="H137:I138">
    <cfRule type="expression" dxfId="17" priority="57" stopIfTrue="1">
      <formula>$A137&lt;&gt;""</formula>
    </cfRule>
  </conditionalFormatting>
  <conditionalFormatting sqref="H173:I174">
    <cfRule type="expression" dxfId="16" priority="360" stopIfTrue="1">
      <formula>$A173&lt;&gt;""</formula>
    </cfRule>
  </conditionalFormatting>
  <conditionalFormatting sqref="H243:I246">
    <cfRule type="expression" dxfId="15" priority="362" stopIfTrue="1">
      <formula>$A243&lt;&gt;""</formula>
    </cfRule>
  </conditionalFormatting>
  <conditionalFormatting sqref="H248:I248">
    <cfRule type="expression" dxfId="14" priority="238" stopIfTrue="1">
      <formula>$A248&lt;&gt;""</formula>
    </cfRule>
  </conditionalFormatting>
  <conditionalFormatting sqref="H689:I689">
    <cfRule type="expression" dxfId="13" priority="179" stopIfTrue="1">
      <formula>$A689&lt;&gt;""</formula>
    </cfRule>
  </conditionalFormatting>
  <conditionalFormatting sqref="H1138:I1148">
    <cfRule type="expression" dxfId="12" priority="163" stopIfTrue="1">
      <formula>$A1138&lt;&gt;""</formula>
    </cfRule>
  </conditionalFormatting>
  <conditionalFormatting sqref="H1152:I1152">
    <cfRule type="expression" dxfId="11" priority="189" stopIfTrue="1">
      <formula>$A1152&lt;&gt;""</formula>
    </cfRule>
  </conditionalFormatting>
  <conditionalFormatting sqref="H1110:J1110">
    <cfRule type="expression" dxfId="10" priority="245" stopIfTrue="1">
      <formula>$A1110&lt;&gt;""</formula>
    </cfRule>
  </conditionalFormatting>
  <conditionalFormatting sqref="H1360:J1363">
    <cfRule type="expression" dxfId="9" priority="168" stopIfTrue="1">
      <formula>$A1360&lt;&gt;""</formula>
    </cfRule>
  </conditionalFormatting>
  <conditionalFormatting sqref="H1393:J1404">
    <cfRule type="expression" dxfId="8" priority="127" stopIfTrue="1">
      <formula>$A1393&lt;&gt;""</formula>
    </cfRule>
  </conditionalFormatting>
  <conditionalFormatting sqref="I472:I496">
    <cfRule type="expression" dxfId="7" priority="253" stopIfTrue="1">
      <formula>$A472&lt;&gt;""</formula>
    </cfRule>
  </conditionalFormatting>
  <conditionalFormatting sqref="I1369:I1385">
    <cfRule type="expression" dxfId="6" priority="195" stopIfTrue="1">
      <formula>$A1369&lt;&gt;""</formula>
    </cfRule>
  </conditionalFormatting>
  <conditionalFormatting sqref="I1290:J1359">
    <cfRule type="expression" dxfId="5" priority="275" stopIfTrue="1">
      <formula>$A1290&lt;&gt;""</formula>
    </cfRule>
  </conditionalFormatting>
  <conditionalFormatting sqref="I1410:J1447">
    <cfRule type="expression" dxfId="4" priority="270" stopIfTrue="1">
      <formula>$A1410&lt;&gt;""</formula>
    </cfRule>
  </conditionalFormatting>
  <conditionalFormatting sqref="I1451:J1458">
    <cfRule type="expression" dxfId="3" priority="368" stopIfTrue="1">
      <formula>$A1451&lt;&gt;""</formula>
    </cfRule>
  </conditionalFormatting>
  <conditionalFormatting sqref="J134:J142">
    <cfRule type="expression" dxfId="2" priority="32" stopIfTrue="1">
      <formula>$A134&lt;&gt;""</formula>
    </cfRule>
  </conditionalFormatting>
  <conditionalFormatting sqref="J160:J227">
    <cfRule type="expression" dxfId="1" priority="19" stopIfTrue="1">
      <formula>$A160&lt;&gt;""</formula>
    </cfRule>
  </conditionalFormatting>
  <conditionalFormatting sqref="J1137:J1157">
    <cfRule type="expression" dxfId="0" priority="395" stopIfTrue="1">
      <formula>$A1137&lt;&gt;""</formula>
    </cfRule>
  </conditionalFormatting>
  <dataValidations count="5">
    <dataValidation type="date" allowBlank="1" showInputMessage="1" showErrorMessage="1" sqref="D102:E102 D5001:E65536 D106:E106" xr:uid="{00000000-0002-0000-0400-000000000000}">
      <formula1>42370</formula1>
      <formula2>42735</formula2>
    </dataValidation>
    <dataValidation type="list" allowBlank="1" sqref="F107:F5000" xr:uid="{00000000-0002-0000-0400-000001000000}">
      <formula1>$F$96:$F$99</formula1>
    </dataValidation>
    <dataValidation type="list" allowBlank="1" showInputMessage="1" showErrorMessage="1" sqref="A107:A5000" xr:uid="{00000000-0002-0000-0400-000002000000}">
      <formula1>OFFSET($A$1,0,0,$B$3,1)</formula1>
    </dataValidation>
    <dataValidation allowBlank="1" sqref="G107:G5000" xr:uid="{00000000-0002-0000-0400-000003000000}"/>
    <dataValidation type="list" allowBlank="1" showInputMessage="1" showErrorMessage="1" errorTitle="Chyba !" error="zadajte (vyberte zo zoznamu) platný analytický kód podľa nápovedy k bunke I104" sqref="J107:J10000"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44450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5" x14ac:dyDescent="0.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5" x14ac:dyDescent="0.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5" x14ac:dyDescent="0.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5" x14ac:dyDescent="0.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5" x14ac:dyDescent="0.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5" x14ac:dyDescent="0.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5" x14ac:dyDescent="0.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0"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5" x14ac:dyDescent="0.25">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5" x14ac:dyDescent="0.25">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5" x14ac:dyDescent="0.25">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5" x14ac:dyDescent="0.25">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5" x14ac:dyDescent="0.25">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5" x14ac:dyDescent="0.25">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5" x14ac:dyDescent="0.25">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5" x14ac:dyDescent="0.25">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5" x14ac:dyDescent="0.25">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5" x14ac:dyDescent="0.25">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5" x14ac:dyDescent="0.25">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00000000-0004-0000-0500-000000000000}"/>
    <hyperlink ref="G152" r:id="rId2" xr:uid="{00000000-0004-0000-0500-000001000000}"/>
    <hyperlink ref="G167" r:id="rId3" xr:uid="{00000000-0004-0000-0500-000002000000}"/>
    <hyperlink ref="H167" r:id="rId4" xr:uid="{00000000-0004-0000-0500-000003000000}"/>
    <hyperlink ref="H184" r:id="rId5" xr:uid="{00000000-0004-0000-0500-000004000000}"/>
    <hyperlink ref="H60" r:id="rId6" display="info@mammal.sk; " xr:uid="{00000000-0004-0000-0500-000005000000}"/>
    <hyperlink ref="H179" r:id="rId7" xr:uid="{00000000-0004-0000-0500-000006000000}"/>
    <hyperlink ref="H88" r:id="rId8" xr:uid="{00000000-0004-0000-0500-000007000000}"/>
    <hyperlink ref="G237" r:id="rId9" xr:uid="{00000000-0004-0000-0500-000008000000}"/>
    <hyperlink ref="H237" r:id="rId10" xr:uid="{00000000-0004-0000-0500-000009000000}"/>
    <hyperlink ref="H151" r:id="rId11" xr:uid="{00000000-0004-0000-0500-00000A000000}"/>
    <hyperlink ref="H95" r:id="rId12" xr:uid="{00000000-0004-0000-0500-00000B000000}"/>
    <hyperlink ref="G227" r:id="rId13" xr:uid="{00000000-0004-0000-0500-00000C000000}"/>
    <hyperlink ref="H227" r:id="rId14" xr:uid="{00000000-0004-0000-0500-00000D000000}"/>
    <hyperlink ref="G176" r:id="rId15" xr:uid="{00000000-0004-0000-0500-00000E000000}"/>
    <hyperlink ref="H122" r:id="rId16" xr:uid="{00000000-0004-0000-0500-00000F000000}"/>
    <hyperlink ref="H110" r:id="rId17" xr:uid="{00000000-0004-0000-0500-000010000000}"/>
    <hyperlink ref="G122" r:id="rId18" xr:uid="{00000000-0004-0000-0500-000011000000}"/>
    <hyperlink ref="H166" r:id="rId19" display="jkolozsy@gmail.com" xr:uid="{00000000-0004-0000-0500-000012000000}"/>
    <hyperlink ref="G20" r:id="rId20" xr:uid="{00000000-0004-0000-0500-000013000000}"/>
    <hyperlink ref="H20" r:id="rId21" xr:uid="{00000000-0004-0000-0500-000014000000}"/>
    <hyperlink ref="G33" r:id="rId22" xr:uid="{00000000-0004-0000-0500-000015000000}"/>
    <hyperlink ref="G225" r:id="rId23" xr:uid="{00000000-0004-0000-0500-000016000000}"/>
    <hyperlink ref="G130" r:id="rId24" xr:uid="{00000000-0004-0000-0500-000017000000}"/>
    <hyperlink ref="G129" r:id="rId25" xr:uid="{00000000-0004-0000-0500-000018000000}"/>
    <hyperlink ref="H129" r:id="rId26" xr:uid="{00000000-0004-0000-0500-000019000000}"/>
    <hyperlink ref="G38" r:id="rId27" xr:uid="{00000000-0004-0000-0500-00001A000000}"/>
    <hyperlink ref="G213" r:id="rId28" xr:uid="{00000000-0004-0000-0500-00001B000000}"/>
    <hyperlink ref="H213" r:id="rId29" xr:uid="{00000000-0004-0000-0500-00001C000000}"/>
    <hyperlink ref="G50" r:id="rId30" xr:uid="{00000000-0004-0000-0500-00001D000000}"/>
    <hyperlink ref="G51" r:id="rId31" xr:uid="{00000000-0004-0000-0500-00001E000000}"/>
    <hyperlink ref="G69" r:id="rId32" xr:uid="{00000000-0004-0000-0500-00001F000000}"/>
    <hyperlink ref="G74" r:id="rId33" xr:uid="{00000000-0004-0000-0500-000020000000}"/>
    <hyperlink ref="G81" r:id="rId34" xr:uid="{00000000-0004-0000-0500-000021000000}"/>
    <hyperlink ref="G82" r:id="rId35" xr:uid="{00000000-0004-0000-0500-000022000000}"/>
    <hyperlink ref="G84" r:id="rId36" xr:uid="{00000000-0004-0000-0500-000023000000}"/>
    <hyperlink ref="G185" r:id="rId37" xr:uid="{00000000-0004-0000-0500-000024000000}"/>
    <hyperlink ref="G190" r:id="rId38" xr:uid="{00000000-0004-0000-0500-000025000000}"/>
    <hyperlink ref="G217" r:id="rId39" xr:uid="{00000000-0004-0000-0500-000026000000}"/>
    <hyperlink ref="G219" r:id="rId40" xr:uid="{00000000-0004-0000-0500-000027000000}"/>
    <hyperlink ref="G220" r:id="rId41" xr:uid="{00000000-0004-0000-0500-000028000000}"/>
    <hyperlink ref="G221" r:id="rId42" xr:uid="{00000000-0004-0000-0500-000029000000}"/>
    <hyperlink ref="G228" r:id="rId43" xr:uid="{00000000-0004-0000-0500-00002A000000}"/>
    <hyperlink ref="G233" r:id="rId44" xr:uid="{00000000-0004-0000-0500-00002B000000}"/>
    <hyperlink ref="H114" r:id="rId45" xr:uid="{00000000-0004-0000-0500-00002C000000}"/>
    <hyperlink ref="H30" r:id="rId46" xr:uid="{00000000-0004-0000-0500-00002D000000}"/>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1028</v>
      </c>
      <c r="B1" s="2"/>
      <c r="C1" s="2" t="s">
        <v>336</v>
      </c>
      <c r="D1" s="2" t="s">
        <v>1195</v>
      </c>
      <c r="E1" s="2" t="s">
        <v>1196</v>
      </c>
      <c r="F1" s="2" t="s">
        <v>315</v>
      </c>
      <c r="G1" s="2" t="s">
        <v>1197</v>
      </c>
      <c r="H1" s="2"/>
      <c r="I1" s="2" t="s">
        <v>315</v>
      </c>
      <c r="J1" s="2" t="s">
        <v>1198</v>
      </c>
      <c r="K1" s="2"/>
      <c r="L1" s="2"/>
      <c r="M1" s="2"/>
      <c r="N1" s="2"/>
    </row>
    <row r="2" spans="1:14" ht="13.25" x14ac:dyDescent="0.25">
      <c r="A2" t="s">
        <v>1199</v>
      </c>
      <c r="C2" t="s">
        <v>339</v>
      </c>
      <c r="D2" t="s">
        <v>1200</v>
      </c>
      <c r="E2">
        <v>1</v>
      </c>
      <c r="F2" t="s">
        <v>319</v>
      </c>
      <c r="G2" t="s">
        <v>1201</v>
      </c>
      <c r="I2" t="s">
        <v>317</v>
      </c>
      <c r="J2" t="s">
        <v>1202</v>
      </c>
    </row>
    <row r="3" spans="1:14" ht="13.25" x14ac:dyDescent="0.25">
      <c r="A3" t="s">
        <v>1034</v>
      </c>
      <c r="C3" t="s">
        <v>341</v>
      </c>
      <c r="D3" t="s">
        <v>1203</v>
      </c>
      <c r="E3">
        <v>1</v>
      </c>
      <c r="F3" t="s">
        <v>319</v>
      </c>
      <c r="G3" t="s">
        <v>1201</v>
      </c>
      <c r="I3" t="s">
        <v>319</v>
      </c>
      <c r="J3" t="s">
        <v>320</v>
      </c>
    </row>
    <row r="4" spans="1:14" ht="13.25" x14ac:dyDescent="0.25">
      <c r="A4" t="s">
        <v>1099</v>
      </c>
      <c r="C4" t="s">
        <v>343</v>
      </c>
      <c r="D4" t="s">
        <v>1204</v>
      </c>
      <c r="E4">
        <v>1</v>
      </c>
      <c r="F4" t="s">
        <v>319</v>
      </c>
      <c r="G4" t="s">
        <v>1201</v>
      </c>
      <c r="I4" t="s">
        <v>321</v>
      </c>
      <c r="J4" t="s">
        <v>322</v>
      </c>
    </row>
    <row r="5" spans="1:14" ht="13.25" x14ac:dyDescent="0.25">
      <c r="A5" t="s">
        <v>1054</v>
      </c>
      <c r="C5" t="s">
        <v>345</v>
      </c>
      <c r="D5" t="s">
        <v>1205</v>
      </c>
      <c r="E5">
        <v>1</v>
      </c>
      <c r="F5" t="s">
        <v>319</v>
      </c>
      <c r="G5" t="s">
        <v>1201</v>
      </c>
      <c r="I5" t="s">
        <v>323</v>
      </c>
      <c r="J5" t="s">
        <v>324</v>
      </c>
    </row>
    <row r="6" spans="1:14" ht="13.25" x14ac:dyDescent="0.25">
      <c r="A6" t="s">
        <v>1206</v>
      </c>
      <c r="C6" t="s">
        <v>347</v>
      </c>
      <c r="D6" t="s">
        <v>1207</v>
      </c>
      <c r="E6">
        <v>1</v>
      </c>
      <c r="F6" t="s">
        <v>319</v>
      </c>
      <c r="G6" t="s">
        <v>1201</v>
      </c>
      <c r="I6" t="s">
        <v>325</v>
      </c>
      <c r="J6" t="s">
        <v>1208</v>
      </c>
    </row>
    <row r="7" spans="1:14" ht="13.25" x14ac:dyDescent="0.25">
      <c r="A7" t="s">
        <v>1209</v>
      </c>
      <c r="C7" t="s">
        <v>349</v>
      </c>
      <c r="D7" t="s">
        <v>1210</v>
      </c>
      <c r="E7">
        <v>2</v>
      </c>
      <c r="F7" t="s">
        <v>321</v>
      </c>
      <c r="G7" t="s">
        <v>1211</v>
      </c>
    </row>
    <row r="8" spans="1:14" ht="13.25" x14ac:dyDescent="0.25">
      <c r="A8" t="s">
        <v>1063</v>
      </c>
      <c r="C8" t="s">
        <v>351</v>
      </c>
      <c r="D8" t="s">
        <v>1212</v>
      </c>
      <c r="E8">
        <v>3</v>
      </c>
      <c r="F8" t="s">
        <v>321</v>
      </c>
      <c r="G8" t="s">
        <v>1213</v>
      </c>
    </row>
    <row r="9" spans="1:14" ht="13.25" x14ac:dyDescent="0.25">
      <c r="A9" t="s">
        <v>1214</v>
      </c>
      <c r="C9" t="s">
        <v>353</v>
      </c>
      <c r="D9" t="s">
        <v>1215</v>
      </c>
      <c r="E9">
        <v>3</v>
      </c>
      <c r="F9" t="s">
        <v>321</v>
      </c>
      <c r="G9" t="s">
        <v>1216</v>
      </c>
    </row>
    <row r="10" spans="1:14" ht="13.25" x14ac:dyDescent="0.25">
      <c r="A10" t="s">
        <v>1138</v>
      </c>
      <c r="C10" t="s">
        <v>355</v>
      </c>
      <c r="D10" t="s">
        <v>1217</v>
      </c>
      <c r="E10">
        <v>4</v>
      </c>
      <c r="F10" t="s">
        <v>321</v>
      </c>
      <c r="G10" t="s">
        <v>1218</v>
      </c>
    </row>
    <row r="11" spans="1:14" ht="13.25" x14ac:dyDescent="0.25">
      <c r="A11" t="s">
        <v>1140</v>
      </c>
      <c r="C11" t="s">
        <v>356</v>
      </c>
      <c r="D11" t="s">
        <v>1219</v>
      </c>
      <c r="E11">
        <v>4</v>
      </c>
      <c r="F11" t="s">
        <v>317</v>
      </c>
      <c r="G11" t="s">
        <v>1218</v>
      </c>
    </row>
    <row r="12" spans="1:14" ht="13.25" x14ac:dyDescent="0.25">
      <c r="A12" t="s">
        <v>1101</v>
      </c>
      <c r="C12" t="s">
        <v>358</v>
      </c>
      <c r="D12" t="s">
        <v>1220</v>
      </c>
      <c r="E12">
        <v>4</v>
      </c>
      <c r="F12" t="s">
        <v>317</v>
      </c>
      <c r="G12" t="s">
        <v>1218</v>
      </c>
    </row>
    <row r="13" spans="1:14" ht="13.25" x14ac:dyDescent="0.25">
      <c r="A13" t="s">
        <v>1142</v>
      </c>
      <c r="C13" t="s">
        <v>360</v>
      </c>
      <c r="D13" t="s">
        <v>1221</v>
      </c>
      <c r="E13">
        <v>4</v>
      </c>
      <c r="F13" t="s">
        <v>325</v>
      </c>
      <c r="G13" t="s">
        <v>1218</v>
      </c>
    </row>
    <row r="14" spans="1:14" ht="13.25" x14ac:dyDescent="0.25">
      <c r="A14" t="s">
        <v>1036</v>
      </c>
      <c r="C14" t="s">
        <v>362</v>
      </c>
      <c r="D14" t="s">
        <v>1222</v>
      </c>
      <c r="E14">
        <v>4</v>
      </c>
      <c r="F14" t="s">
        <v>321</v>
      </c>
      <c r="G14" t="s">
        <v>1218</v>
      </c>
    </row>
    <row r="15" spans="1:14" ht="13.25" x14ac:dyDescent="0.25">
      <c r="A15" t="s">
        <v>1038</v>
      </c>
      <c r="C15" t="s">
        <v>364</v>
      </c>
    </row>
    <row r="16" spans="1:14" ht="13.25" x14ac:dyDescent="0.25">
      <c r="A16" t="s">
        <v>1103</v>
      </c>
      <c r="C16" t="s">
        <v>365</v>
      </c>
    </row>
    <row r="17" spans="1:3" ht="13.25" x14ac:dyDescent="0.25">
      <c r="A17" t="s">
        <v>1065</v>
      </c>
      <c r="C17" t="s">
        <v>366</v>
      </c>
    </row>
    <row r="18" spans="1:3" ht="13.25" x14ac:dyDescent="0.25">
      <c r="A18" t="s">
        <v>1105</v>
      </c>
      <c r="C18" t="s">
        <v>367</v>
      </c>
    </row>
    <row r="19" spans="1:3" ht="13.25" x14ac:dyDescent="0.25">
      <c r="A19" t="s">
        <v>1107</v>
      </c>
      <c r="C19" t="s">
        <v>368</v>
      </c>
    </row>
    <row r="20" spans="1:3" ht="13.25" x14ac:dyDescent="0.25">
      <c r="A20" t="s">
        <v>1144</v>
      </c>
      <c r="C20" t="s">
        <v>1223</v>
      </c>
    </row>
    <row r="21" spans="1:3" ht="13.25" x14ac:dyDescent="0.25">
      <c r="A21" t="s">
        <v>1224</v>
      </c>
      <c r="C21" t="s">
        <v>1225</v>
      </c>
    </row>
    <row r="22" spans="1:3" ht="13.25" x14ac:dyDescent="0.25">
      <c r="A22" t="s">
        <v>1226</v>
      </c>
      <c r="C22" t="s">
        <v>1227</v>
      </c>
    </row>
    <row r="23" spans="1:3" ht="13.25" x14ac:dyDescent="0.25">
      <c r="A23" t="s">
        <v>1146</v>
      </c>
      <c r="C23" t="s">
        <v>1228</v>
      </c>
    </row>
    <row r="24" spans="1:3" ht="13.25" x14ac:dyDescent="0.25">
      <c r="A24" t="s">
        <v>1229</v>
      </c>
      <c r="C24" t="s">
        <v>1230</v>
      </c>
    </row>
    <row r="25" spans="1:3" ht="13.25" x14ac:dyDescent="0.25">
      <c r="A25" t="s">
        <v>1148</v>
      </c>
      <c r="C25" t="s">
        <v>1231</v>
      </c>
    </row>
    <row r="26" spans="1:3" ht="13.25" x14ac:dyDescent="0.25">
      <c r="A26" t="s">
        <v>1109</v>
      </c>
      <c r="C26" t="s">
        <v>1232</v>
      </c>
    </row>
    <row r="27" spans="1:3" ht="13.25" x14ac:dyDescent="0.25">
      <c r="A27" t="s">
        <v>1050</v>
      </c>
      <c r="C27" t="s">
        <v>1233</v>
      </c>
    </row>
    <row r="28" spans="1:3" ht="13.25" x14ac:dyDescent="0.25">
      <c r="A28" t="s">
        <v>1069</v>
      </c>
    </row>
    <row r="29" spans="1:3" ht="13.25" x14ac:dyDescent="0.25">
      <c r="A29" t="s">
        <v>1071</v>
      </c>
    </row>
    <row r="30" spans="1:3" ht="13.25" x14ac:dyDescent="0.25">
      <c r="A30" t="s">
        <v>1150</v>
      </c>
    </row>
    <row r="31" spans="1:3" ht="13.25" x14ac:dyDescent="0.25">
      <c r="A31" t="s">
        <v>1111</v>
      </c>
    </row>
    <row r="32" spans="1:3" ht="13.25" x14ac:dyDescent="0.25">
      <c r="A32" t="s">
        <v>1152</v>
      </c>
    </row>
    <row r="33" spans="1:1" ht="13.25" x14ac:dyDescent="0.25">
      <c r="A33" t="s">
        <v>1075</v>
      </c>
    </row>
    <row r="34" spans="1:1" ht="13.25" x14ac:dyDescent="0.25">
      <c r="A34" t="s">
        <v>1154</v>
      </c>
    </row>
    <row r="35" spans="1:1" ht="13.25" x14ac:dyDescent="0.25">
      <c r="A35" t="s">
        <v>1174</v>
      </c>
    </row>
    <row r="36" spans="1:1" ht="13.25" x14ac:dyDescent="0.25">
      <c r="A36" t="s">
        <v>1077</v>
      </c>
    </row>
    <row r="37" spans="1:1" ht="13.25" x14ac:dyDescent="0.25">
      <c r="A37" t="s">
        <v>1156</v>
      </c>
    </row>
    <row r="38" spans="1:1" ht="13.25" x14ac:dyDescent="0.25">
      <c r="A38" t="s">
        <v>1234</v>
      </c>
    </row>
    <row r="39" spans="1:1" ht="13.25" x14ac:dyDescent="0.25">
      <c r="A39" t="s">
        <v>1158</v>
      </c>
    </row>
    <row r="40" spans="1:1" ht="13.25" x14ac:dyDescent="0.25">
      <c r="A40" t="s">
        <v>1192</v>
      </c>
    </row>
    <row r="41" spans="1:1" ht="13.25" x14ac:dyDescent="0.25">
      <c r="A41" t="s">
        <v>1052</v>
      </c>
    </row>
    <row r="42" spans="1:1" ht="13.25" x14ac:dyDescent="0.25">
      <c r="A42" t="s">
        <v>1115</v>
      </c>
    </row>
    <row r="43" spans="1:1" ht="13.25" x14ac:dyDescent="0.25">
      <c r="A43" t="s">
        <v>1235</v>
      </c>
    </row>
    <row r="44" spans="1:1" ht="13.25" x14ac:dyDescent="0.25">
      <c r="A44" t="s">
        <v>1236</v>
      </c>
    </row>
    <row r="45" spans="1:1" ht="13.25" x14ac:dyDescent="0.25">
      <c r="A45" t="s">
        <v>1237</v>
      </c>
    </row>
    <row r="46" spans="1:1" ht="13.25" x14ac:dyDescent="0.25">
      <c r="A46" t="s">
        <v>1160</v>
      </c>
    </row>
    <row r="47" spans="1:1" ht="13.25" x14ac:dyDescent="0.25">
      <c r="A47" t="s">
        <v>1079</v>
      </c>
    </row>
    <row r="48" spans="1:1" ht="13.25" x14ac:dyDescent="0.25">
      <c r="A48" t="s">
        <v>1119</v>
      </c>
    </row>
    <row r="49" spans="1:1" ht="13.25"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0" t="str">
        <f>Spolu!C3&amp;", "&amp;Spolu!C6</f>
        <v>Slovenský zväz dráhového golfu, Olympijské námestie 14290/1, Bratislava, 831 04</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1"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5" customHeight="1" thickBot="1" x14ac:dyDescent="0.3">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31806431</v>
      </c>
      <c r="E18" s="147" t="s">
        <v>1276</v>
      </c>
      <c r="F18" s="282">
        <v>421947749446</v>
      </c>
      <c r="N18" s="137" t="str">
        <f t="shared" si="0"/>
        <v xml:space="preserve">r - </v>
      </c>
      <c r="O18" s="137" t="s">
        <v>368</v>
      </c>
    </row>
    <row r="19" spans="1:16" x14ac:dyDescent="0.25">
      <c r="E19" s="147" t="s">
        <v>1277</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1278</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0" t="str">
        <f>Spolu!C3&amp;", "&amp;Spolu!C6</f>
        <v>Slovenský zväz dráhového golfu, Olympijské námestie 14290/1, Bratislava, 831 04</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4" customHeight="1" x14ac:dyDescent="0.25">
      <c r="A14" s="139" t="s">
        <v>1267</v>
      </c>
      <c r="B14" s="385" t="s">
        <v>1285</v>
      </c>
      <c r="C14" s="386"/>
      <c r="F14" s="311"/>
      <c r="N14" s="137" t="str">
        <f t="shared" si="0"/>
        <v xml:space="preserve">n - </v>
      </c>
      <c r="O14" s="137" t="s">
        <v>364</v>
      </c>
    </row>
    <row r="15" spans="1:16" ht="34.4" customHeight="1" x14ac:dyDescent="0.25">
      <c r="A15" s="139" t="s">
        <v>1286</v>
      </c>
      <c r="B15" s="385"/>
      <c r="C15" s="386"/>
      <c r="F15" s="388"/>
      <c r="N15" s="137" t="str">
        <f t="shared" si="0"/>
        <v xml:space="preserve">o - </v>
      </c>
      <c r="O15" s="137" t="s">
        <v>365</v>
      </c>
    </row>
    <row r="16" spans="1:16" x14ac:dyDescent="0.25">
      <c r="A16" s="139" t="s">
        <v>1270</v>
      </c>
      <c r="B16" s="142">
        <f>F8</f>
        <v>0</v>
      </c>
      <c r="C16" s="137"/>
      <c r="F16" s="388"/>
      <c r="N16" s="137" t="str">
        <f t="shared" si="0"/>
        <v xml:space="preserve">p - </v>
      </c>
      <c r="O16" s="137" t="s">
        <v>366</v>
      </c>
    </row>
    <row r="17" spans="1:16" ht="32.15" customHeight="1" x14ac:dyDescent="0.25">
      <c r="A17" s="139" t="s">
        <v>1273</v>
      </c>
      <c r="B17" s="142">
        <f>F9</f>
        <v>0</v>
      </c>
      <c r="C17" s="137"/>
      <c r="F17" s="388"/>
      <c r="N17" s="137" t="str">
        <f t="shared" si="0"/>
        <v xml:space="preserve">q - </v>
      </c>
      <c r="O17" s="137" t="s">
        <v>367</v>
      </c>
    </row>
    <row r="18" spans="1:16" ht="16" thickBot="1" x14ac:dyDescent="0.3">
      <c r="B18" s="193" t="s">
        <v>1287</v>
      </c>
      <c r="C18" s="194">
        <v>31</v>
      </c>
      <c r="N18" s="137" t="str">
        <f t="shared" si="0"/>
        <v xml:space="preserve">r - </v>
      </c>
      <c r="O18" s="137" t="s">
        <v>368</v>
      </c>
    </row>
    <row r="19" spans="1:16" x14ac:dyDescent="0.25">
      <c r="B19" s="193" t="s">
        <v>1275</v>
      </c>
      <c r="C19" s="142" t="str">
        <f>Spolu!C4</f>
        <v>31806431</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1278</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1290</v>
      </c>
    </row>
    <row r="2" spans="1:2" ht="30" customHeight="1" x14ac:dyDescent="0.25">
      <c r="A2" s="389" t="s">
        <v>1291</v>
      </c>
      <c r="B2" s="389"/>
    </row>
    <row r="3" spans="1:2" ht="13"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Mária Horáková</cp:lastModifiedBy>
  <cp:revision/>
  <cp:lastPrinted>2026-10-21T11:05:30Z</cp:lastPrinted>
  <dcterms:created xsi:type="dcterms:W3CDTF">2017-02-20T06:20:12Z</dcterms:created>
  <dcterms:modified xsi:type="dcterms:W3CDTF">2026-10-21T11:05:32Z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