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C:\Users\dagmar.petrova\Desktop\"/>
    </mc:Choice>
  </mc:AlternateContent>
  <xr:revisionPtr revIDLastSave="0" documentId="13_ncr:1_{83EE6192-926B-47A8-B49A-AEB7B9DEF72F}" xr6:coauthVersionLast="47" xr6:coauthVersionMax="47" xr10:uidLastSave="{00000000-0000-0000-0000-000000000000}"/>
  <bookViews>
    <workbookView xWindow="-110" yWindow="-110" windowWidth="19420" windowHeight="1030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<sst xmlns="http://schemas.openxmlformats.org/spreadsheetml/2006/main" count="2890" uniqueCount="1623">
  <si>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</si>
  <si>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</si>
  <si>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</si>
  <si>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</si>
  <si>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</si>
  <si>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</si>
  <si>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</si>
  <si>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</si>
  <si>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</si>
  <si>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</si>
  <si>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</si>
  <si>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</si>
  <si>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</si>
  <si>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</si>
  <si>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</si>
  <si>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</si>
  <si>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</si>
  <si>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</si>
  <si>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</si>
  <si>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</si>
  <si>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</si>
  <si>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</si>
  <si>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</si>
  <si>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</si>
  <si>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</si>
  <si>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</si>
  <si>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</si>
  <si>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</si>
  <si>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</si>
  <si>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</si>
  <si>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</si>
  <si>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</si>
  <si>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</si>
  <si>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</si>
  <si>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</si>
  <si>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</si>
  <si>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</si>
  <si>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</si>
  <si>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</si>
  <si>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</si>
  <si>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</si>
  <si>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</si>
  <si>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</si>
  <si>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</si>
  <si>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</si>
  <si>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</si>
  <si>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</si>
  <si>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</si>
  <si>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</si>
  <si>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</si>
  <si>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</si>
  <si>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</si>
  <si>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</si>
  <si>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</si>
  <si>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</si>
  <si>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</si>
  <si>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</si>
  <si>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</si>
  <si>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</si>
  <si>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</si>
  <si>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</si>
  <si>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</si>
  <si>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</si>
  <si>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</si>
  <si>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</si>
  <si>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</si>
  <si>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</si>
  <si>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</si>
  <si>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</si>
  <si>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</si>
  <si>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</si>
  <si>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</si>
  <si>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</si>
  <si>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</si>
  <si>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</si>
  <si>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</si>
  <si>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</si>
  <si>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</si>
  <si>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</si>
  <si>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</si>
  <si>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</si>
  <si>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</si>
  <si>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</si>
  <si>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</si>
  <si>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</si>
  <si>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</si>
  <si>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</si>
  <si>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</si>
  <si>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</si>
  <si>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</si>
  <si>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</si>
  <si>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</si>
  <si>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</si>
  <si>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</si>
  <si>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</si>
  <si>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</si>
  <si>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</si>
  <si>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</si>
  <si>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</si>
  <si>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</si>
  <si>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</si>
  <si>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</si>
  <si>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</si>
  <si>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</si>
  <si>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</si>
  <si>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</si>
  <si>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</si>
  <si>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</si>
  <si>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</si>
  <si>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</si>
  <si>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</si>
  <si>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</si>
  <si>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</si>
  <si>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</si>
  <si>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</si>
  <si>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</si>
  <si>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</si>
  <si>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</si>
  <si>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</si>
  <si>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</si>
  <si>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</si>
  <si>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</si>
  <si>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</si>
  <si>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</si>
  <si>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</si>
  <si>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</si>
  <si>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</si>
  <si>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</si>
  <si>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</si>
  <si>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</si>
  <si>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</si>
  <si>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</si>
  <si>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</si>
  <si>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</si>
  <si>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</si>
  <si>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</si>
  <si>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</si>
  <si>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</si>
  <si>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</si>
  <si>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</si>
  <si>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</si>
  <si>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</si>
  <si>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</si>
  <si>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</si>
  <si>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</si>
  <si>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</si>
  <si>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</si>
  <si>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</si>
  <si>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</si>
  <si>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</si>
  <si>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</si>
  <si>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</si>
  <si>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</si>
  <si>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</si>
  <si>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</si>
  <si>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</si>
  <si>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</si>
  <si>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</si>
  <si>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</si>
  <si>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</si>
  <si>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</si>
  <si>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</si>
  <si>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</si>
  <si>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</si>
  <si>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</si>
  <si>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</si>
  <si>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</si>
  <si>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</si>
  <si>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</si>
  <si>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</si>
  <si>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</si>
  <si>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</si>
  <si>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</si>
  <si>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</si>
  <si>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</si>
  <si>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</si>
  <si>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</si>
  <si>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</si>
  <si>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</si>
  <si>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</si>
  <si>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</si>
  <si>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</si>
  <si>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</si>
  <si>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</si>
  <si>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</si>
  <si>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</si>
  <si>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</si>
  <si>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</si>
  <si>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</si>
  <si>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</si>
  <si>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</si>
  <si>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</si>
  <si>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</si>
  <si>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</si>
  <si>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</si>
  <si>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</si>
  <si>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</si>
  <si>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</si>
  <si>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</si>
  <si>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</si>
  <si>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</si>
  <si>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</si>
  <si>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</si>
  <si>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</si>
  <si>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</si>
  <si>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</si>
  <si>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</si>
  <si>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</si>
  <si>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</si>
  <si>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</si>
  <si>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</si>
  <si>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</si>
  <si>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</si>
  <si>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</si>
  <si>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</si>
  <si>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</si>
  <si>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</si>
  <si>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</si>
  <si>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</si>
  <si>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</si>
  <si>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</si>
  <si>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</si>
  <si>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</si>
  <si>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</si>
  <si>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</si>
  <si>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</si>
  <si>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</si>
  <si>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</si>
  <si>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</si>
  <si>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</si>
  <si>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</si>
  <si>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</si>
  <si>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</si>
  <si>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</si>
  <si>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</si>
  <si>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</si>
  <si>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</si>
  <si>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</si>
  <si>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</si>
  <si>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</si>
  <si>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</si>
  <si>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</si>
  <si>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</si>
  <si>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</si>
  <si>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</si>
  <si>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</si>
  <si>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</si>
  <si>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</si>
  <si>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</si>
  <si>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</si>
  <si>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</si>
  <si>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</si>
  <si>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</si>
  <si>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</si>
  <si>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</si>
  <si>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</si>
  <si>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</si>
  <si>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</si>
  <si>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</si>
  <si>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</si>
  <si>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</si>
  <si>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</si>
  <si>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</si>
  <si>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</si>
  <si>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</si>
  <si>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</si>
  <si>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</si>
  <si>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</si>
  <si>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</si>
  <si>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</si>
  <si>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</si>
  <si>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</si>
  <si>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</si>
  <si>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</si>
  <si>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</si>
  <si>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</si>
  <si>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</si>
  <si>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</si>
  <si>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</si>
  <si>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</si>
  <si>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</si>
  <si>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</si>
  <si>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</si>
  <si>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</si>
  <si>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</si>
  <si>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</si>
  <si>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</si>
  <si>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</si>
  <si>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</si>
  <si>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</si>
  <si>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</si>
  <si>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</si>
  <si>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</si>
  <si>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</si>
  <si>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</si>
  <si>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</si>
  <si>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</si>
  <si>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</si>
  <si>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</si>
  <si>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</si>
  <si>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</si>
  <si>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</si>
  <si>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</si>
  <si>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</si>
  <si>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</si>
  <si>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</si>
  <si>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</si>
  <si>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</si>
  <si>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</si>
  <si>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</si>
  <si>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</si>
  <si>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</si>
  <si>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</si>
  <si>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</si>
  <si>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</si>
  <si>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</si>
  <si>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</si>
  <si>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</si>
  <si>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</si>
  <si>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</si>
  <si>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</si>
  <si>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</si>
  <si>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</si>
  <si>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</si>
  <si>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</si>
  <si>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</si>
  <si>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</si>
  <si>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</si>
  <si>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</si>
  <si>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</si>
  <si>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</si>
  <si>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</si>
  <si>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</si>
  <si>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</si>
  <si>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</si>
  <si>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</si>
  <si>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</si>
  <si>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</si>
  <si>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</si>
  <si>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</si>
  <si>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</si>
  <si>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</si>
  <si>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</si>
  <si>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</si>
  <si>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</si>
  <si>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</si>
  <si>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</si>
  <si>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</si>
  <si>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</si>
  <si>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</si>
  <si>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</si>
  <si>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</si>
  <si>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</si>
  <si>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</si>
  <si>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</si>
  <si>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</si>
  <si>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</si>
  <si>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</si>
  <si>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</si>
  <si>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</si>
  <si>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</si>
  <si>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</si>
  <si>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</si>
  <si>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</si>
  <si>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</si>
  <si>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</si>
  <si>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</si>
  <si>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</si>
  <si>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</si>
  <si>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</si>
  <si>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</si>
  <si>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</si>
  <si>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</si>
  <si>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</si>
  <si>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</si>
  <si>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</si>
  <si>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</si>
  <si>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</si>
  <si>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</si>
  <si>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</si>
  <si>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</si>
  <si>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</si>
  <si>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</si>
  <si>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</si>
  <si>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</si>
  <si>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</si>
  <si>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</si>
  <si>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</si>
  <si>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</si>
  <si>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</si>
  <si>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</si>
  <si>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</si>
  <si>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</si>
  <si>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</si>
  <si>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</si>
  <si>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</si>
  <si>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</si>
  <si>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</si>
  <si>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</si>
  <si>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</si>
  <si>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</si>
  <si>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</si>
  <si>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</si>
  <si>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</si>
  <si>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</si>
  <si>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</si>
  <si>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</si>
  <si>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</si>
  <si>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</si>
  <si>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</si>
  <si>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</si>
  <si>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</si>
  <si>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</si>
  <si>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</si>
  <si>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</si>
  <si>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</si>
  <si>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</si>
  <si>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</si>
  <si>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</si>
  <si>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</si>
  <si>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</si>
  <si>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</si>
  <si>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</si>
  <si>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</si>
  <si>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</si>
  <si>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</si>
  <si>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</si>
  <si>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</si>
  <si>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</si>
  <si>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</si>
  <si>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</si>
  <si>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</si>
  <si>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</si>
  <si>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</si>
  <si>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</si>
  <si>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</si>
  <si>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</si>
  <si>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</si>
  <si>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</si>
  <si>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</si>
  <si>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</si>
  <si>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</si>
  <si>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</si>
  <si>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</si>
  <si>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</si>
  <si>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</si>
  <si>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</si>
  <si>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</si>
  <si>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</si>
  <si>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</si>
  <si>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</si>
  <si>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</si>
  <si>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</si>
  <si>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</si>
  <si>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</si>
  <si>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</si>
  <si>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</si>
  <si>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</si>
  <si>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</si>
  <si>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</si>
  <si>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</si>
  <si>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</si>
  <si>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</si>
  <si>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</si>
  <si>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</si>
  <si>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</si>
  <si>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</si>
  <si>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</si>
  <si>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</si>
  <si>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</si>
  <si>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</si>
  <si>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</si>
  <si>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</si>
  <si>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</si>
  <si>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</si>
  <si>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</si>
  <si>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</si>
  <si>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</si>
  <si>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</si>
  <si>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</si>
  <si>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</si>
  <si>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</si>
  <si>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</si>
  <si>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</si>
  <si>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</si>
  <si>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</si>
  <si>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</si>
  <si>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</si>
  <si>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</si>
  <si>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</si>
  <si>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</si>
  <si>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</si>
  <si>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</si>
  <si>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</si>
  <si>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</si>
  <si>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</si>
  <si>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</si>
  <si>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</si>
  <si>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</si>
  <si>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</si>
  <si>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</si>
  <si>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</si>
  <si>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</si>
  <si>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</si>
  <si>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</si>
  <si>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</si>
  <si>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</si>
  <si>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</si>
  <si>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</si>
  <si>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</si>
  <si>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</si>
  <si>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</si>
  <si>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</si>
  <si>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</si>
  <si>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</si>
  <si>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</si>
  <si>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</si>
  <si>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</si>
  <si>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</si>
  <si>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</si>
  <si>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</si>
  <si>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</si>
  <si>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</si>
  <si>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</si>
  <si>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</si>
  <si>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</si>
  <si>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</si>
  <si>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</si>
  <si>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</si>
  <si>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</si>
  <si>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</si>
  <si>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</si>
  <si>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</si>
  <si>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</si>
  <si>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</si>
  <si>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</si>
  <si>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</si>
  <si>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</si>
  <si>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</si>
  <si>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</si>
  <si>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</si>
  <si>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</si>
  <si>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</si>
  <si>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</si>
  <si>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</si>
  <si>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</si>
  <si>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</si>
  <si>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</si>
  <si>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</si>
  <si>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</si>
  <si>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</si>
  <si>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</si>
  <si>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</si>
  <si>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</si>
  <si>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</si>
  <si>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</si>
  <si>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</si>
  <si>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</si>
  <si>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</si>
  <si>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</si>
  <si>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</si>
  <si>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</si>
  <si>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</si>
  <si>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</si>
  <si>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</si>
  <si>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</si>
  <si>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</si>
  <si>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</si>
  <si>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</si>
  <si>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</si>
  <si>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</si>
  <si>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</si>
  <si>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</si>
  <si>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</si>
  <si>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</si>
  <si>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</si>
  <si>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</si>
  <si>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</si>
  <si>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</si>
  <si>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</si>
  <si>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</si>
  <si>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</si>
  <si>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</si>
  <si>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</si>
  <si>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</si>
  <si>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</si>
  <si>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</si>
  <si>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</si>
  <si>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</si>
  <si>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</si>
  <si>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</si>
  <si>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</si>
  <si>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</si>
  <si>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</si>
  <si>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</si>
  <si>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</si>
  <si>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</si>
  <si>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</si>
  <si>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</si>
  <si>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</si>
  <si>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</si>
  <si>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</si>
  <si>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</si>
  <si>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</si>
  <si>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</si>
  <si>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</si>
  <si>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</si>
  <si>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</si>
  <si>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</si>
  <si>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</si>
  <si>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</si>
  <si>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</si>
  <si>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</si>
  <si>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</si>
  <si>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</si>
  <si>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</si>
  <si>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</si>
  <si>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</si>
  <si>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</si>
  <si>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</si>
  <si>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</si>
  <si>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</si>
  <si>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</si>
  <si>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</si>
  <si>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</si>
  <si>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</si>
  <si>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</si>
  <si>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</si>
  <si>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</si>
  <si>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</si>
  <si>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</si>
  <si>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</si>
  <si>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</si>
  <si>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</si>
  <si>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</si>
  <si>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</si>
  <si>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</si>
  <si>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</si>
  <si>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</si>
  <si>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</si>
  <si>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</si>
  <si>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</si>
  <si>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</si>
  <si>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</si>
  <si>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</si>
  <si>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</si>
  <si>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</si>
  <si>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</si>
  <si>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</si>
  <si>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</si>
  <si>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</si>
  <si>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</si>
  <si>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</si>
  <si>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</si>
  <si>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</si>
  <si>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</si>
  <si>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</si>
  <si>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</si>
  <si>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</si>
  <si>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</si>
  <si>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</si>
  <si>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</si>
  <si>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</si>
  <si>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</si>
  <si>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</si>
  <si>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</si>
  <si>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</si>
  <si>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</si>
  <si>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</si>
  <si>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</si>
  <si>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</si>
  <si>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</si>
  <si>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</si>
  <si>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</si>
  <si>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</si>
  <si>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</si>
  <si>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</si>
  <si>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</si>
  <si>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</si>
  <si>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</si>
  <si>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</si>
  <si>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</si>
  <si>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</si>
  <si>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</si>
  <si>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</si>
  <si>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</si>
  <si>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</si>
  <si>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</si>
  <si>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</si>
  <si>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</si>
  <si>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</si>
  <si>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</si>
  <si>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</si>
  <si>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</si>
  <si>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</si>
  <si>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</si>
  <si>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</si>
  <si>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</si>
  <si>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</si>
  <si>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</si>
  <si>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</si>
  <si>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</si>
  <si>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</si>
  <si>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</si>
  <si>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</si>
  <si>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</si>
  <si>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</si>
  <si>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</si>
  <si>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</si>
  <si>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</si>
  <si>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</si>
  <si>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</si>
  <si>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</si>
  <si>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</si>
  <si>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</si>
  <si>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</si>
  <si>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</si>
  <si>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</si>
  <si>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</si>
  <si>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</si>
  <si>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</si>
  <si>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</si>
  <si>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</si>
  <si>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</si>
  <si>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</si>
  <si>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</si>
  <si>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</si>
  <si>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</si>
  <si>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</si>
  <si>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</si>
  <si>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</si>
  <si>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</si>
  <si>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</si>
  <si>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</si>
  <si>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</si>
  <si>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</si>
  <si>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</si>
  <si>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</si>
  <si>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</si>
  <si>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</si>
  <si>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</si>
  <si>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</si>
  <si>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</si>
  <si>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</si>
  <si>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</si>
  <si>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</si>
  <si>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</si>
  <si>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</si>
  <si>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</si>
  <si>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</si>
  <si>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</si>
  <si>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</si>
  <si>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</si>
  <si>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</si>
  <si>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</si>
  <si>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</si>
  <si>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</si>
  <si>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</si>
  <si>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</si>
  <si>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</si>
  <si>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</si>
  <si>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</si>
  <si>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</si>
  <si>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</si>
  <si>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</si>
  <si>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</si>
  <si>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</si>
  <si>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</si>
  <si>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</si>
  <si>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</si>
  <si>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</si>
  <si>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</si>
  <si>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</si>
  <si>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</si>
  <si>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</si>
  <si>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</si>
  <si>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</si>
  <si>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</si>
  <si>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</si>
  <si>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</si>
  <si>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</si>
  <si>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</si>
  <si>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</si>
  <si>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</si>
  <si>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</si>
  <si>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</si>
  <si>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</si>
  <si>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</si>
  <si>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</si>
  <si>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</si>
  <si>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</si>
  <si>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</si>
  <si>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</si>
  <si>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</si>
  <si>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</si>
  <si>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</si>
  <si>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</si>
  <si>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</si>
  <si>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</si>
  <si>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</si>
  <si>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</si>
  <si>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</si>
  <si>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</si>
  <si>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</si>
  <si>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</si>
  <si>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</si>
  <si>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</si>
  <si>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</si>
  <si>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</si>
  <si>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</si>
  <si>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</si>
  <si>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</si>
  <si>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</si>
  <si>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</si>
  <si>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</si>
  <si>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</si>
  <si>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</si>
  <si>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</si>
  <si>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</si>
  <si>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</si>
  <si>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</si>
  <si>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</si>
  <si>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</si>
  <si>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</si>
  <si>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</si>
  <si>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</si>
  <si>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</si>
  <si>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</si>
  <si>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</si>
  <si>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</si>
  <si>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</si>
  <si>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</si>
  <si>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</si>
  <si>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</si>
  <si>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</si>
  <si>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</si>
  <si>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</si>
  <si>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</si>
  <si>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</si>
  <si>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</si>
  <si>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</si>
  <si>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</si>
  <si>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</si>
  <si>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</si>
  <si>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</si>
  <si>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</si>
  <si>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</si>
  <si>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</si>
  <si>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</si>
  <si>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</si>
  <si>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</si>
  <si>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</si>
  <si>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</si>
  <si>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</si>
  <si>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</si>
  <si>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</si>
  <si>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</si>
  <si>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</si>
  <si>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</si>
  <si>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</si>
  <si>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</si>
  <si>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</si>
  <si>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</si>
  <si>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</si>
  <si>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</si>
  <si>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</si>
  <si>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</si>
  <si>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</si>
  <si>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</si>
  <si>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</si>
  <si>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</si>
  <si>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</si>
  <si>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</si>
  <si>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</si>
  <si>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</si>
  <si>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</si>
  <si>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</si>
  <si>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</si>
  <si>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</si>
  <si>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</si>
  <si>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</si>
  <si>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</si>
  <si>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</si>
  <si>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</si>
  <si>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</si>
  <si>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</si>
  <si>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</si>
  <si>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</si>
  <si>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</si>
  <si>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</si>
  <si>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</si>
  <si>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</si>
  <si>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</si>
  <si>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</si>
  <si>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</si>
  <si>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</si>
  <si>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</si>
  <si>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</si>
  <si>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</si>
  <si>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</si>
  <si>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</si>
  <si>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</si>
  <si>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</si>
  <si>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</si>
  <si>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</si>
  <si>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</si>
  <si>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</si>
  <si>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</si>
  <si>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</si>
  <si>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</si>
  <si>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</si>
  <si>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</si>
  <si>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</si>
  <si>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</si>
  <si>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</si>
  <si>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</si>
  <si>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</si>
  <si>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</si>
  <si>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</si>
  <si>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</si>
  <si>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</si>
  <si>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</si>
  <si>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</si>
  <si>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</si>
  <si>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</si>
  <si>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</si>
  <si>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</si>
  <si>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</si>
  <si>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</si>
  <si>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</si>
  <si>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</si>
  <si>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</si>
  <si>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</si>
  <si>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</si>
  <si>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</si>
  <si>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</si>
  <si>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</si>
  <si>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</si>
  <si>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</si>
  <si>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</si>
  <si>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</si>
  <si>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</si>
  <si>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</si>
  <si>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</si>
  <si>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</si>
  <si>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</si>
  <si>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</si>
  <si>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</si>
  <si>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</si>
  <si>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</si>
  <si>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</si>
  <si>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</si>
  <si>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</si>
  <si>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</si>
  <si>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</si>
  <si>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</si>
  <si>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</si>
  <si>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</si>
  <si>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</si>
  <si>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</si>
  <si>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</si>
  <si>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</si>
  <si>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</si>
  <si>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</si>
  <si>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</si>
  <si>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</si>
  <si>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</si>
  <si>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</si>
  <si>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</si>
  <si>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</si>
  <si>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</si>
  <si>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</si>
  <si>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</si>
  <si>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</si>
  <si>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</si>
  <si>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</si>
  <si>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</si>
  <si>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</si>
  <si>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</si>
  <si>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</si>
  <si>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</si>
  <si>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</si>
  <si>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</si>
  <si>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</si>
  <si>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</si>
  <si>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</si>
  <si>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</si>
  <si>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</si>
  <si>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</si>
  <si>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</si>
  <si>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</si>
  <si>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</si>
  <si>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</si>
  <si>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</si>
  <si>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</si>
  <si>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</si>
  <si>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</si>
  <si>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</si>
  <si>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</si>
  <si>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</si>
  <si>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</si>
  <si>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</si>
  <si>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</si>
  <si>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</si>
  <si>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</si>
  <si>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</si>
  <si>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</si>
  <si>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</si>
  <si>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</si>
  <si>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</si>
  <si>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</si>
  <si>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</si>
  <si>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</si>
  <si>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</si>
  <si>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</si>
  <si>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</si>
  <si>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</si>
  <si>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</si>
  <si>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</si>
  <si>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</si>
  <si>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</si>
  <si>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</si>
  <si>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</si>
  <si>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</si>
  <si>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</si>
  <si>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</si>
  <si>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</si>
  <si>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</si>
  <si>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</si>
  <si>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</si>
  <si>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</si>
  <si>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</si>
  <si>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</si>
  <si>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</si>
  <si>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</si>
  <si>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</si>
  <si>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</si>
  <si>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</si>
  <si>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</si>
  <si>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</si>
  <si>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</si>
  <si>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</si>
  <si>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</si>
  <si>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</si>
  <si>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</si>
  <si>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</si>
  <si>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</si>
  <si>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</si>
  <si>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</si>
  <si>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</si>
  <si>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</si>
  <si>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</si>
  <si>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</si>
  <si>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</si>
  <si>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</si>
  <si>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</si>
  <si>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</si>
  <si>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</si>
  <si>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</si>
  <si>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</si>
  <si>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</si>
  <si>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</si>
  <si>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</si>
  <si>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</si>
  <si>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</si>
  <si>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</si>
  <si>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</si>
  <si>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</si>
  <si>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</si>
  <si>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</si>
  <si>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</si>
  <si>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</si>
  <si>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</si>
  <si>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</si>
  <si>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</si>
  <si>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</si>
  <si>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</si>
  <si>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</si>
  <si>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</si>
  <si>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</si>
  <si>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</si>
  <si>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</si>
  <si>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</si>
  <si>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</si>
  <si>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</si>
  <si>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</si>
  <si>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</si>
  <si>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</si>
  <si>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</si>
  <si>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</si>
  <si>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</si>
  <si>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</si>
  <si>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</si>
  <si>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</si>
  <si>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</si>
  <si>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</si>
  <si>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</si>
  <si>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</si>
  <si>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</si>
  <si>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</si>
  <si>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</si>
  <si>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</si>
  <si>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</si>
  <si>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</si>
  <si>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</si>
  <si>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</si>
  <si>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</si>
  <si>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</si>
  <si>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</si>
  <si>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</si>
  <si>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</si>
  <si>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</si>
  <si>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</si>
  <si>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</si>
  <si>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</si>
  <si>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</si>
  <si>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</si>
  <si>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</si>
  <si>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</si>
  <si>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</si>
  <si>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</si>
  <si>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</si>
  <si>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</si>
  <si>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</si>
  <si>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</si>
  <si>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</si>
  <si>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</si>
  <si>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</si>
  <si>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</si>
  <si>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</si>
  <si>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</si>
  <si>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</si>
  <si>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</si>
  <si>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</si>
  <si>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</si>
  <si>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</si>
  <si>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</si>
  <si>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</si>
  <si>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</si>
  <si>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</si>
  <si>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</si>
  <si>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</si>
  <si>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</si>
  <si>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</si>
  <si>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</si>
  <si>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</si>
  <si>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</si>
  <si>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</si>
  <si>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</si>
  <si>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</si>
  <si>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</si>
  <si>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</si>
  <si>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</si>
  <si>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</si>
  <si>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</si>
  <si>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</si>
  <si>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</si>
  <si>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</si>
  <si>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</si>
  <si>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</si>
  <si>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</si>
  <si>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</si>
  <si>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</si>
  <si>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</si>
  <si>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</si>
  <si>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</si>
  <si>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</si>
  <si>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</si>
  <si>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</si>
  <si>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</si>
  <si>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</si>
  <si>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</si>
  <si>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</si>
  <si>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</si>
  <si>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</si>
  <si>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</si>
  <si>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</si>
  <si>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</si>
  <si>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</si>
  <si>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</si>
  <si>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</si>
  <si>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</si>
  <si>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</si>
  <si>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</si>
  <si>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</si>
  <si>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</si>
  <si>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</si>
  <si>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</si>
  <si>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</si>
  <si>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</si>
  <si>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</si>
  <si>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</si>
  <si>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</si>
  <si>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</si>
  <si>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</si>
  <si>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</si>
  <si>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</si>
  <si>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</si>
  <si>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</si>
  <si>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</si>
  <si>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</si>
  <si>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</si>
  <si>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</si>
  <si>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</si>
  <si>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</si>
  <si>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</si>
  <si>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</si>
  <si>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</si>
  <si>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</si>
  <si>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</si>
  <si>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</si>
  <si>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</si>
  <si>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</si>
  <si>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</si>
  <si>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</si>
  <si>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</si>
  <si>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</si>
  <si>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</si>
  <si>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</si>
  <si>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</si>
  <si>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</si>
  <si>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</si>
  <si>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</si>
  <si>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</si>
  <si>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</si>
  <si>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</si>
  <si>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</si>
  <si>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</si>
  <si>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</si>
  <si>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</si>
  <si>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</si>
  <si>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</si>
  <si>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</si>
  <si>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</si>
  <si>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</si>
  <si>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</si>
  <si>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</si>
  <si>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</si>
  <si>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</si>
  <si>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</si>
  <si>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</si>
  <si>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</si>
  <si>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</si>
  <si>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</si>
  <si>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</si>
  <si>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</si>
  <si>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</si>
  <si>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</si>
  <si>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</si>
  <si>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</si>
  <si>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</si>
  <si>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</si>
  <si>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</si>
  <si>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</si>
  <si>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</si>
  <si>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</si>
  <si>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</si>
  <si>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</si>
  <si>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</si>
  <si>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</si>
  <si>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</si>
  <si>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</si>
  <si>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</si>
  <si>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</si>
  <si>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</si>
  <si>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</si>
  <si>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</si>
  <si>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</si>
  <si>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</si>
  <si>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</si>
  <si>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</si>
  <si>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</si>
  <si>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</si>
  <si>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</si>
  <si>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</si>
  <si>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</si>
  <si>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</si>
  <si>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</si>
  <si>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</si>
  <si>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</si>
  <si>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</si>
  <si>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</si>
  <si>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</si>
  <si>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</si>
  <si>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</si>
  <si>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</si>
  <si>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</si>
  <si>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</si>
  <si>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</si>
  <si>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</si>
  <si>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</si>
  <si>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</si>
  <si>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</si>
  <si>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</si>
  <si>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</si>
  <si>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</si>
  <si>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</si>
  <si>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</si>
  <si>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</si>
  <si>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</si>
  <si>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</si>
  <si>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</si>
  <si>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</si>
  <si>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</si>
  <si>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</si>
  <si>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</si>
  <si>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</si>
  <si>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</si>
  <si>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</si>
  <si>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</si>
  <si>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</si>
  <si>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</si>
  <si>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</si>
  <si>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</si>
  <si>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</si>
  <si>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</si>
  <si>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</si>
  <si>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</si>
  <si>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</si>
  <si>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</si>
  <si>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</si>
  <si>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</si>
  <si>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</si>
  <si>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</si>
  <si>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</si>
  <si>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</si>
  <si>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</si>
  <si>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</si>
  <si>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</si>
  <si>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</si>
  <si>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</si>
  <si>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</si>
  <si>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</si>
  <si>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</si>
  <si>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</si>
  <si>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</si>
  <si>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</si>
  <si>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</si>
  <si>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</si>
  <si>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</si>
  <si>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</si>
  <si>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</si>
  <si>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</si>
  <si>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</si>
  <si>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</si>
  <si>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</si>
  <si>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</si>
  <si>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</si>
  <si>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</si>
  <si>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</si>
  <si>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</si>
  <si>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</si>
  <si>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</si>
  <si>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</si>
  <si>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</si>
  <si>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</si>
  <si>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</si>
  <si>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</si>
  <si>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</si>
  <si>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</si>
  <si>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</si>
  <si>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</si>
  <si>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</si>
  <si>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</si>
  <si>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</si>
  <si>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</si>
  <si>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</si>
  <si>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</si>
  <si>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</si>
  <si>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</si>
  <si>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</si>
  <si>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</si>
  <si>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</si>
  <si>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</si>
  <si>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</si>
  <si>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</si>
  <si>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</si>
  <si>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</si>
  <si>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</si>
  <si>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</si>
  <si>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</si>
  <si>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</si>
  <si>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</si>
  <si>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</si>
  <si>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</si>
  <si>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</si>
  <si>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</si>
  <si>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</si>
  <si>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</si>
  <si>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</si>
  <si>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</si>
  <si>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</si>
  <si>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</si>
  <si>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</si>
  <si>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</si>
  <si>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</si>
  <si>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</si>
  <si>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</si>
  <si>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</si>
  <si>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</si>
  <si>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</si>
  <si>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</si>
  <si>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</si>
  <si>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</si>
  <si>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</si>
  <si>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</si>
  <si>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</si>
  <si>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</si>
  <si>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</si>
  <si>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</si>
  <si>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</si>
  <si>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</si>
  <si>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</si>
  <si>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</si>
  <si>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</si>
  <si>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</si>
  <si>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</si>
  <si>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</si>
  <si>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</si>
  <si>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</si>
  <si>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</si>
  <si>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</si>
  <si>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</si>
  <si>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</si>
  <si>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</si>
  <si>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</si>
  <si>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</si>
  <si>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</si>
  <si>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</si>
  <si>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</si>
  <si>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</si>
  <si>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</si>
  <si>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</si>
  <si>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</si>
  <si>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</si>
  <si>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</si>
  <si>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</si>
  <si>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</si>
  <si>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</si>
  <si>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</si>
  <si>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</si>
  <si>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</si>
  <si>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</si>
  <si>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</si>
  <si>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</si>
  <si>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</si>
  <si>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</si>
  <si>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</si>
  <si>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</si>
  <si>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</si>
  <si>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</si>
  <si>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</si>
  <si>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</si>
  <si>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</si>
  <si>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</si>
  <si>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</si>
  <si>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</si>
  <si>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</si>
  <si>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</si>
  <si>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</si>
  <si>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</si>
  <si>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</si>
  <si>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</si>
  <si>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</si>
  <si>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</si>
  <si>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</si>
  <si>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</si>
  <si>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</si>
  <si>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</si>
  <si>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</si>
  <si>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</si>
  <si>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</si>
  <si>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</si>
  <si>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</si>
  <si>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</si>
  <si>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</si>
  <si>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</si>
  <si>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</si>
  <si>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</si>
  <si>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</si>
  <si>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</si>
  <si>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</si>
  <si>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</si>
  <si>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</si>
  <si>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</si>
  <si>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</si>
  <si>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</si>
  <si>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</si>
  <si>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</si>
  <si>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</si>
  <si>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</si>
  <si>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</si>
  <si>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</si>
  <si>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</si>
  <si>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</si>
  <si>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</si>
  <si>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</si>
  <si>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</si>
  <si>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</si>
  <si>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</si>
  <si>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</si>
  <si>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</si>
  <si>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</si>
  <si>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</si>
  <si>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</si>
  <si>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pretláčanie rukou - bežné transfery</t>
  </si>
  <si>
    <t>BV-1/2025</t>
  </si>
  <si>
    <t>00151653</t>
  </si>
  <si>
    <t>Slovenská sporiteľňa a.s.</t>
  </si>
  <si>
    <t>BV-2/2025</t>
  </si>
  <si>
    <t>20250083</t>
  </si>
  <si>
    <t>úhrada nájomného SAPR</t>
  </si>
  <si>
    <t>36374189</t>
  </si>
  <si>
    <t>KASprof-SECURITY agency s.r.o, r.s.p</t>
  </si>
  <si>
    <t>20250187</t>
  </si>
  <si>
    <t>36374199</t>
  </si>
  <si>
    <t>BV-3/2025</t>
  </si>
  <si>
    <t>2025006</t>
  </si>
  <si>
    <t>Organizácia podujatia
názov podujatia: Majstrovstva Slovenska seniorov
miesto konania: Pribiš
termín: 29.3.2025, organizácia a manažment podujatia</t>
  </si>
  <si>
    <t>42345839</t>
  </si>
  <si>
    <t>KASprof-security bul team Orava</t>
  </si>
  <si>
    <t>2025014</t>
  </si>
  <si>
    <t>Organizácia podujatia
názov podujatia: Majstrovstva Slovenska seniorov
miesto konania: Pribiš
termín: 29.3.2025, materiálno-technické zabezpečenie</t>
  </si>
  <si>
    <t>47590084</t>
  </si>
  <si>
    <t>BUGGY MB s.r.o</t>
  </si>
  <si>
    <t>2025013</t>
  </si>
  <si>
    <t>Organizácia podujatia
názov podujatia: Majstrovstva Slovenska juniorov
miesto konania: Bratislava
termín: 15.3.2025, materiálno-technické zabezpečenie</t>
  </si>
  <si>
    <t>20250357</t>
  </si>
  <si>
    <t>CP-1/2025</t>
  </si>
  <si>
    <t xml:space="preserve">Pracovná cesta
Názov: reprezentačné sústredenie pred ME
Termín: 12.4.2025
Miesto - Vavrečka
Spôsob dopravy: AUV
Počet všetkých osôb na pracovnej ceste 2
- športovci 1
- tréneri  1
</t>
  </si>
  <si>
    <t>Mgr. Tomáš Kiss</t>
  </si>
  <si>
    <t>BV - 4/2025</t>
  </si>
  <si>
    <t>ŽoUP 1/25-T</t>
  </si>
  <si>
    <t>Podpora talentovaných športovcov vyplatená na  regeneráciu, nákup športového náradia, úhrada cestovného pre talentovaného športovca  prostredníctvom klubov</t>
  </si>
  <si>
    <t>45737908</t>
  </si>
  <si>
    <t>AWK Prešov</t>
  </si>
  <si>
    <t>20250477</t>
  </si>
  <si>
    <t>20250720</t>
  </si>
  <si>
    <t>úhrada reprezentačných súprav</t>
  </si>
  <si>
    <t>3bsro</t>
  </si>
  <si>
    <t>F2537</t>
  </si>
  <si>
    <t>Ubytovanie športovej reprezentácie
Názov:Majstrovstvá Európy
Termín: 31.5-9.6.2025
Miesto - mesto a štát:Cluj-Napoca, Rumunsko
Počet všetkých osôb na pracovnej ceste (napr. 17)
z toho:
- športovci (+ navádzači): 40
- tréneri + rozhodcovia + vedúci výpravy + administratívni pracovníci + lekár + fyzioterapeut + masér + ):1
- ostatné osoby (napr. sponzori, hostia):1</t>
  </si>
  <si>
    <t>47209659</t>
  </si>
  <si>
    <t>Federatia FRSKA</t>
  </si>
  <si>
    <t>202505131523</t>
  </si>
  <si>
    <t>European Armwrestling Federation</t>
  </si>
  <si>
    <t>202515191308</t>
  </si>
  <si>
    <t xml:space="preserve">štartovné - disabled
Názov:Majstrovstvá Európy
Termín: 31.5-9.6.2025
Miesto - mesto a štát:Cluj-Napoca, Rumunsko
Počet všetkých osôb na pracovnej ceste (napr. 17)
z toho:
- športovci (+ navádzači): 2
</t>
  </si>
  <si>
    <t>9000354627</t>
  </si>
  <si>
    <t>cestovné poistenie športovej reprezentácie na ME v Rumunsku v termíne od 31.5-9.6.2025.  Počet športovcov: 1</t>
  </si>
  <si>
    <t>Union</t>
  </si>
  <si>
    <t>9000354605</t>
  </si>
  <si>
    <t>cestovné poistenie športovej reprezentácie na ME v Rumunsku v termíne od 5.6-9.6.2025.  Počet športovcov:2</t>
  </si>
  <si>
    <t>9000354572</t>
  </si>
  <si>
    <t>cestovné poistenie športovej reprezentácie na ME v Rumunsku v termíne od 3.6-7.6.2025.  Počet športovcov: 5</t>
  </si>
  <si>
    <t>9000354528</t>
  </si>
  <si>
    <t>cestovné poistenie športovej reprezentácie na ME v Rumunsku v termíne od 3.6-6.6.2025.  Počet športovcov:7</t>
  </si>
  <si>
    <t>9000354418</t>
  </si>
  <si>
    <t>cestovné poistenie športovej reprezentácie na ME v Rumunsku v termíne od 31.5-4.6.2025.  Počet športovcov:10</t>
  </si>
  <si>
    <t>9000354374</t>
  </si>
  <si>
    <t>9000329250</t>
  </si>
  <si>
    <t>cestovné poistenie športovej reprezentácie na ME v Rumunsku v termíne od 31.5-4.6.2025.  Počet športovcov: 10</t>
  </si>
  <si>
    <t>BV - 5/2025</t>
  </si>
  <si>
    <t>transakčná daň</t>
  </si>
  <si>
    <t>cestovné - športová reprezentácia
Názov:Majstrovstvá Európy
Termín: 31.5-9.6.2025
Miesto - mesto a štát:Cluj-Napoca, Rumunsko
Počet všetkých osôb na pracovnej ceste (napr. 17)
z toho:
- športovci (+ navádzači): 4</t>
  </si>
  <si>
    <t>20250576</t>
  </si>
  <si>
    <t>1020251407</t>
  </si>
  <si>
    <t>preprava - športová reprezentácia
Názov:Majstrovstvá Európy
Termín: 30.5-4.6.2025
Miesto - mesto a štát:Cluj-Napoca, Rumunsko
Počet všetkých osôb na pracovnej ceste (napr. 17)
z toho:
- športovci (+ navádzači): 8</t>
  </si>
  <si>
    <t>36432717</t>
  </si>
  <si>
    <t>Wamp s.r.o</t>
  </si>
  <si>
    <t>BV - 6/2025</t>
  </si>
  <si>
    <t>F2601</t>
  </si>
  <si>
    <t>ubytovanie športovej reprezentácie
názov podujatia :Majstrovstvá Sveta 2025
miesto konania: Albena, Bulharsko
termín:10.9-23.9.2025
počet aktívnych účastníkov:18 športovcov (rozpčtované na I. A II. Polrok)</t>
  </si>
  <si>
    <t>5896372004</t>
  </si>
  <si>
    <t>PA Linc</t>
  </si>
  <si>
    <t xml:space="preserve">štartovné
Názov:Majstrovstvá Európy
Termín: 31.5-9.6.2025
Miesto - mesto a štát:Cluj-Napoca, Rumunsko
Počet všetkých osôb na pracovnej ceste (napr. 17)
z toho:
- športovci (+ navádzači): 34 </t>
  </si>
  <si>
    <t>Podpora mládeže do 23 rokov vyplatená na  nákup športového náradia  prostredníctvom klubov</t>
  </si>
  <si>
    <t>ŽoUP 1/25-M</t>
  </si>
  <si>
    <t>AWK Dobrá Voda</t>
  </si>
  <si>
    <t>42404266</t>
  </si>
  <si>
    <t>ŹoUP 2/25-M</t>
  </si>
  <si>
    <t>Podpora mládeže do 23 rokov vyplatená na  nákup športového náradia  prostredníctvom klubov (rozúčtované na I. A II. Polrok)</t>
  </si>
  <si>
    <t>BV 12/2025</t>
  </si>
  <si>
    <t>25VF042</t>
  </si>
  <si>
    <t>Diková Elena</t>
  </si>
  <si>
    <t>Spracovanie účtovníctva, účtovných dokladov dotácie, vyúčtovanie dotácie za rok 2025</t>
  </si>
  <si>
    <t>25A220001</t>
  </si>
  <si>
    <t>BV012025</t>
  </si>
  <si>
    <t>BV022025</t>
  </si>
  <si>
    <t>25A220002</t>
  </si>
  <si>
    <t>BV032025</t>
  </si>
  <si>
    <t>25A220005</t>
  </si>
  <si>
    <t>25A220003</t>
  </si>
  <si>
    <t>25A220004</t>
  </si>
  <si>
    <t>25A220006</t>
  </si>
  <si>
    <t>25A220007</t>
  </si>
  <si>
    <t>25A220008</t>
  </si>
  <si>
    <t>25A220009</t>
  </si>
  <si>
    <t>25A220010</t>
  </si>
  <si>
    <t>25A220011</t>
  </si>
  <si>
    <t>25A220012</t>
  </si>
  <si>
    <t>25A220013</t>
  </si>
  <si>
    <t>25201</t>
  </si>
  <si>
    <t>25202</t>
  </si>
  <si>
    <t>25203</t>
  </si>
  <si>
    <t>25204</t>
  </si>
  <si>
    <t>25205</t>
  </si>
  <si>
    <t>25206</t>
  </si>
  <si>
    <t>25207</t>
  </si>
  <si>
    <t>25208</t>
  </si>
  <si>
    <t>25209</t>
  </si>
  <si>
    <t>BV042025</t>
  </si>
  <si>
    <t>25A22009</t>
  </si>
  <si>
    <t>BV052025</t>
  </si>
  <si>
    <t>BV062025</t>
  </si>
  <si>
    <t>25A220026</t>
  </si>
  <si>
    <t>25213</t>
  </si>
  <si>
    <t>25214</t>
  </si>
  <si>
    <t>BV1025</t>
  </si>
  <si>
    <t>25A220038</t>
  </si>
  <si>
    <t>36513148</t>
  </si>
  <si>
    <t>31322051</t>
  </si>
  <si>
    <t>Kontaktná osoba zodpovedná za vyplnený formulár
meno a priezvisko: Dagmar Petrová
e-mail:sekretariat@armsport.sk
tel. kontakt (mobil):0905162424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</si>
</sst>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2" xfId="2" xr:uid="{D5F57455-7D66-47F9-BEF0-3128CE897D4B}"/>
    <cellStyle name="Hypertextový odkaz" xfId="1" builtinId="8"/>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 name="Normální" xfId="0" builtinId="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10"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53125" defaultRowHeight="12.5" x14ac:dyDescent="0.25"/>
  <cols>
    <col min="1" max="1" width="105" style="19" customWidth="1"/>
    <col min="2" max="2" width="103.453125" style="20" customWidth="1"/>
    <col min="3" max="4" width="4.453125" style="20" customWidth="1"/>
    <col min="5" max="5" width="11.453125" style="20" customWidth="1"/>
    <col min="6" max="16384" width="11.453125" style="20"/>
  </cols>
  <sheetData>
    <row r="1" spans="1:4" s="18" customFormat="1" ht="46.75" customHeight="1" x14ac:dyDescent="0.25">
      <c r="A1" s="308" t="s">
        <v>0</v>
      </c>
      <c r="C1" s="347"/>
      <c r="D1" s="347"/>
    </row>
    <row r="2" spans="1:4" s="18" customFormat="1" ht="19.25"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1355</v>
      </c>
      <c r="C6" s="205"/>
      <c r="D6" s="205"/>
    </row>
    <row r="7" spans="1:4" s="18" customFormat="1" ht="15" customHeight="1" x14ac:dyDescent="0.25">
      <c r="A7" s="296"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6" t="s">
        <v>1358</v>
      </c>
      <c r="C10" s="205"/>
      <c r="D10" s="205"/>
    </row>
    <row r="11" spans="1:4" s="18" customFormat="1" ht="42.75" customHeight="1" x14ac:dyDescent="0.25">
      <c r="A11" s="296" t="s">
        <v>1359</v>
      </c>
      <c r="C11" s="205"/>
      <c r="D11" s="205"/>
    </row>
    <row r="12" spans="1:4" s="18" customFormat="1" ht="20.5" customHeight="1" x14ac:dyDescent="0.25">
      <c r="A12" s="304" t="s">
        <v>1378</v>
      </c>
      <c r="C12" s="205"/>
      <c r="D12" s="205"/>
    </row>
    <row r="13" spans="1:4" s="18" customFormat="1" ht="23.5" customHeight="1" x14ac:dyDescent="0.25">
      <c r="A13" s="309"/>
      <c r="C13" s="205"/>
      <c r="D13" s="205"/>
    </row>
    <row r="14" spans="1:4" s="18" customFormat="1" ht="17.5" x14ac:dyDescent="0.25">
      <c r="A14" s="310" t="s">
        <v>5</v>
      </c>
      <c r="C14" s="205"/>
      <c r="D14" s="205"/>
    </row>
    <row r="15" spans="1:4" ht="16.25" customHeight="1" x14ac:dyDescent="0.25">
      <c r="A15" s="127"/>
      <c r="C15" s="21"/>
    </row>
    <row r="16" spans="1:4" ht="303" x14ac:dyDescent="0.25">
      <c r="A16" s="298" t="s">
        <v>6</v>
      </c>
      <c r="C16" s="21"/>
    </row>
    <row r="17" spans="1:4" ht="17.5" customHeight="1" x14ac:dyDescent="0.25">
      <c r="A17" s="21"/>
      <c r="C17" s="21"/>
    </row>
    <row r="18" spans="1:4" ht="226.5" customHeight="1" x14ac:dyDescent="0.25">
      <c r="A18" s="298" t="s">
        <v>7</v>
      </c>
      <c r="B18" s="257"/>
      <c r="C18" s="21"/>
    </row>
    <row r="19" spans="1:4" ht="30.75" customHeight="1" x14ac:dyDescent="0.25">
      <c r="A19" s="21"/>
      <c r="B19" s="257"/>
      <c r="C19" s="21"/>
    </row>
    <row r="20" spans="1:4" ht="26.25" customHeight="1" x14ac:dyDescent="0.25">
      <c r="A20" s="299" t="s">
        <v>8</v>
      </c>
      <c r="C20" s="21"/>
    </row>
    <row r="21" spans="1:4" ht="38" x14ac:dyDescent="0.25">
      <c r="A21" s="19" t="s">
        <v>9</v>
      </c>
      <c r="C21" s="348"/>
      <c r="D21" s="348"/>
    </row>
    <row r="22" spans="1:4" x14ac:dyDescent="0.25">
      <c r="C22" s="349"/>
      <c r="D22" s="348"/>
    </row>
    <row r="23" spans="1:4" ht="64" x14ac:dyDescent="0.25">
      <c r="A23" s="23" t="s">
        <v>1379</v>
      </c>
      <c r="C23" s="255"/>
      <c r="D23" s="256"/>
    </row>
    <row r="24" spans="1:4" ht="12.75" customHeight="1" x14ac:dyDescent="0.25">
      <c r="C24" s="345"/>
      <c r="D24" s="346"/>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1360</v>
      </c>
    </row>
    <row r="32" spans="1:4" ht="12.75" customHeight="1" x14ac:dyDescent="0.25"/>
    <row r="33" spans="1:3" ht="15.75" customHeight="1" x14ac:dyDescent="0.25">
      <c r="A33" s="19" t="s">
        <v>1361</v>
      </c>
    </row>
    <row r="34" spans="1:3" ht="12.75" customHeight="1" x14ac:dyDescent="0.25"/>
    <row r="35" spans="1:3" ht="52" x14ac:dyDescent="0.25">
      <c r="A35" s="19" t="s">
        <v>1363</v>
      </c>
    </row>
    <row r="36" spans="1:3" ht="12" customHeight="1" x14ac:dyDescent="0.25"/>
    <row r="37" spans="1:3" ht="25.5" x14ac:dyDescent="0.25">
      <c r="A37" s="271" t="s">
        <v>1362</v>
      </c>
    </row>
    <row r="39" spans="1:3" ht="77" x14ac:dyDescent="0.25">
      <c r="A39" s="23" t="s">
        <v>1364</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1365</v>
      </c>
      <c r="C44" s="22"/>
    </row>
    <row r="45" spans="1:3" ht="12.75" customHeight="1" x14ac:dyDescent="0.25">
      <c r="A45" s="293"/>
      <c r="C45" s="22"/>
    </row>
    <row r="46" spans="1:3" ht="41.5" customHeight="1" x14ac:dyDescent="0.25">
      <c r="A46" s="301" t="s">
        <v>15</v>
      </c>
      <c r="C46" s="22"/>
    </row>
    <row r="47" spans="1:3" ht="11.5" customHeight="1" x14ac:dyDescent="0.25"/>
    <row r="48" spans="1:3" ht="13" x14ac:dyDescent="0.25">
      <c r="A48" s="302" t="s">
        <v>1366</v>
      </c>
    </row>
    <row r="49" spans="1:1" ht="12" customHeight="1" x14ac:dyDescent="0.25"/>
    <row r="50" spans="1:1" ht="39" x14ac:dyDescent="0.25">
      <c r="A50" s="19" t="s">
        <v>1367</v>
      </c>
    </row>
    <row r="51" spans="1:1" ht="12.75" customHeight="1" x14ac:dyDescent="0.25"/>
    <row r="52" spans="1:1" ht="75.5" x14ac:dyDescent="0.25">
      <c r="A52" s="19" t="s">
        <v>1368</v>
      </c>
    </row>
    <row r="53" spans="1:1" ht="12.75" customHeight="1" x14ac:dyDescent="0.25"/>
    <row r="54" spans="1:1" ht="38.5" x14ac:dyDescent="0.25">
      <c r="A54" s="19" t="s">
        <v>1369</v>
      </c>
    </row>
    <row r="56" spans="1:1" ht="13" x14ac:dyDescent="0.25">
      <c r="A56" s="19" t="s">
        <v>16</v>
      </c>
    </row>
    <row r="58" spans="1:1" ht="13" x14ac:dyDescent="0.25">
      <c r="A58" s="19" t="s">
        <v>17</v>
      </c>
    </row>
    <row r="60" spans="1:1" ht="121.75" customHeight="1" x14ac:dyDescent="0.25">
      <c r="A60" s="23" t="s">
        <v>1370</v>
      </c>
    </row>
    <row r="61" spans="1:1" ht="12.75" customHeight="1" x14ac:dyDescent="0.25">
      <c r="A61" s="23"/>
    </row>
    <row r="62" spans="1:1" ht="14.25" customHeight="1" x14ac:dyDescent="0.25">
      <c r="A62" s="19" t="s">
        <v>18</v>
      </c>
    </row>
    <row r="63" spans="1:1" ht="26" x14ac:dyDescent="0.25">
      <c r="A63" s="19" t="s">
        <v>19</v>
      </c>
    </row>
    <row r="64" spans="1:1" ht="28" customHeight="1" x14ac:dyDescent="0.25">
      <c r="A64" s="19" t="s">
        <v>1371</v>
      </c>
    </row>
    <row r="66" spans="1:1" ht="93.75" customHeight="1" x14ac:dyDescent="0.25">
      <c r="A66" s="23" t="s">
        <v>20</v>
      </c>
    </row>
    <row r="68" spans="1:1" ht="18" x14ac:dyDescent="0.25">
      <c r="A68" s="258" t="s">
        <v>21</v>
      </c>
    </row>
    <row r="70" spans="1:1" ht="174.75" customHeight="1" x14ac:dyDescent="0.25">
      <c r="A70" s="259" t="s">
        <v>22</v>
      </c>
    </row>
    <row r="71" spans="1:1" ht="13.25" customHeight="1" x14ac:dyDescent="0.25">
      <c r="A71" s="259"/>
    </row>
    <row r="72" spans="1:1" ht="173.5" customHeight="1" x14ac:dyDescent="0.25">
      <c r="A72" s="311" t="s">
        <v>1389</v>
      </c>
    </row>
    <row r="73" spans="1:1" ht="37.5" x14ac:dyDescent="0.25">
      <c r="A73" s="23" t="s">
        <v>1390</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1380</v>
      </c>
    </row>
    <row r="96" spans="1:2" x14ac:dyDescent="0.25">
      <c r="A96" s="23"/>
    </row>
    <row r="97" spans="1:4" ht="13" x14ac:dyDescent="0.25">
      <c r="A97" s="260" t="s">
        <v>40</v>
      </c>
    </row>
    <row r="98" spans="1:4" ht="68.5" customHeight="1" x14ac:dyDescent="0.25">
      <c r="A98" s="23" t="s">
        <v>1381</v>
      </c>
    </row>
    <row r="99" spans="1:4" x14ac:dyDescent="0.25">
      <c r="A99" s="23"/>
    </row>
    <row r="100" spans="1:4" ht="13" x14ac:dyDescent="0.25">
      <c r="A100" s="260" t="s">
        <v>41</v>
      </c>
    </row>
    <row r="101" spans="1:4" ht="75.5" x14ac:dyDescent="0.25">
      <c r="A101" s="23" t="s">
        <v>1382</v>
      </c>
    </row>
    <row r="102" spans="1:4" x14ac:dyDescent="0.25">
      <c r="A102" s="23"/>
    </row>
    <row r="103" spans="1:4" ht="13" x14ac:dyDescent="0.25">
      <c r="A103" s="297" t="s">
        <v>42</v>
      </c>
    </row>
    <row r="104" spans="1:4" ht="50.5" x14ac:dyDescent="0.25">
      <c r="A104" s="23" t="s">
        <v>1383</v>
      </c>
    </row>
    <row r="105" spans="1:4" x14ac:dyDescent="0.25">
      <c r="A105" s="23"/>
      <c r="B105" s="20" t="s">
        <v>43</v>
      </c>
    </row>
    <row r="106" spans="1:4" ht="13" x14ac:dyDescent="0.25">
      <c r="A106" s="260" t="s">
        <v>44</v>
      </c>
    </row>
    <row r="107" spans="1:4" ht="71.25" customHeight="1" x14ac:dyDescent="0.25">
      <c r="A107" s="19" t="s">
        <v>1384</v>
      </c>
    </row>
    <row r="108" spans="1:4" ht="37.5" x14ac:dyDescent="0.25">
      <c r="A108" s="19" t="s">
        <v>1374</v>
      </c>
    </row>
    <row r="109" spans="1:4" ht="25" x14ac:dyDescent="0.25">
      <c r="A109" s="19" t="s">
        <v>45</v>
      </c>
    </row>
    <row r="110" spans="1:4" ht="10.5" customHeight="1" x14ac:dyDescent="0.25">
      <c r="D110" s="20" t="s">
        <v>43</v>
      </c>
    </row>
    <row r="111" spans="1:4" ht="99.75" customHeight="1" x14ac:dyDescent="0.25">
      <c r="A111" s="23" t="s">
        <v>1373</v>
      </c>
    </row>
    <row r="112" spans="1:4" ht="26" x14ac:dyDescent="0.25">
      <c r="A112" s="19" t="s">
        <v>1372</v>
      </c>
    </row>
    <row r="114" spans="1:2" ht="175" x14ac:dyDescent="0.25">
      <c r="A114" s="23" t="s">
        <v>1385</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1386</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1375</v>
      </c>
    </row>
    <row r="133" spans="1:1" ht="61.5" customHeight="1" x14ac:dyDescent="0.25">
      <c r="A133" s="303" t="s">
        <v>1387</v>
      </c>
    </row>
    <row r="134" spans="1:1" ht="13" x14ac:dyDescent="0.25">
      <c r="A134" s="260" t="s">
        <v>1388</v>
      </c>
    </row>
    <row r="135" spans="1:1" ht="101" x14ac:dyDescent="0.25">
      <c r="A135" s="303" t="s">
        <v>1376</v>
      </c>
    </row>
    <row r="136" spans="1:1" x14ac:dyDescent="0.25">
      <c r="A136"/>
    </row>
    <row r="137" spans="1:1" ht="71.5" customHeight="1" x14ac:dyDescent="0.25">
      <c r="A137" s="302"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453125" style="35" customWidth="1"/>
    <col min="2" max="2" width="10.81640625" style="35" bestFit="1" customWidth="1"/>
    <col min="3" max="3" width="12" style="35" bestFit="1" customWidth="1"/>
    <col min="4" max="4" width="9.453125" style="35" customWidth="1"/>
    <col min="5" max="5" width="33" style="35" customWidth="1"/>
    <col min="6" max="6" width="9.453125" style="35" bestFit="1" customWidth="1"/>
    <col min="7" max="7" width="23.81640625" style="35" customWidth="1"/>
    <col min="8" max="8" width="11.45312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50" t="s">
        <v>57</v>
      </c>
      <c r="B1" s="350"/>
      <c r="C1" s="350"/>
      <c r="D1" s="350"/>
      <c r="E1" s="350"/>
      <c r="F1" s="350"/>
      <c r="G1" s="350"/>
      <c r="H1" s="350"/>
      <c r="I1" s="52"/>
      <c r="J1" s="37"/>
    </row>
    <row r="2" spans="1:11" ht="15.5" x14ac:dyDescent="0.35">
      <c r="A2" s="356" t="s">
        <v>58</v>
      </c>
      <c r="B2" s="356"/>
      <c r="C2" s="356"/>
      <c r="D2" s="356"/>
      <c r="E2" s="356"/>
      <c r="F2" s="356"/>
      <c r="G2" s="356"/>
      <c r="H2" s="354" t="str">
        <f>+Doklady!I100</f>
        <v>V2</v>
      </c>
      <c r="I2" s="354"/>
    </row>
    <row r="3" spans="1:11" ht="14" x14ac:dyDescent="0.3">
      <c r="A3" s="40"/>
      <c r="B3" s="40"/>
      <c r="C3" s="40"/>
      <c r="D3" s="40"/>
      <c r="E3" s="40"/>
      <c r="F3" s="40"/>
      <c r="G3" s="40"/>
      <c r="H3" s="355">
        <f>+Doklady!I101</f>
        <v>45887</v>
      </c>
      <c r="I3" s="355"/>
    </row>
    <row r="4" spans="1:11" ht="15.75" customHeight="1" x14ac:dyDescent="0.3">
      <c r="A4" s="41" t="s">
        <v>59</v>
      </c>
      <c r="B4" s="351" t="s">
        <v>60</v>
      </c>
      <c r="C4" s="352"/>
      <c r="D4" s="352"/>
      <c r="E4" s="353"/>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453125" style="29" customWidth="1"/>
    <col min="2" max="2" width="62.81640625" style="29" customWidth="1"/>
    <col min="3" max="6" width="11.453125" style="29" customWidth="1"/>
    <col min="7" max="7" width="8.81640625" style="253" hidden="1" customWidth="1"/>
    <col min="8" max="16384" width="11.453125" style="29"/>
  </cols>
  <sheetData>
    <row r="1" spans="1:7" s="27" customFormat="1" ht="35.25" customHeight="1" x14ac:dyDescent="0.3">
      <c r="A1" s="359" t="s">
        <v>311</v>
      </c>
      <c r="B1" s="360"/>
      <c r="C1" s="174">
        <v>45688</v>
      </c>
      <c r="D1" s="26"/>
      <c r="G1" s="252">
        <v>45688</v>
      </c>
    </row>
    <row r="2" spans="1:7" ht="14" x14ac:dyDescent="0.3">
      <c r="A2" s="28"/>
      <c r="B2" s="28"/>
      <c r="G2" s="252">
        <v>45716</v>
      </c>
    </row>
    <row r="3" spans="1:7" ht="14" x14ac:dyDescent="0.3">
      <c r="A3" s="30" t="s">
        <v>312</v>
      </c>
      <c r="B3" s="357" t="str">
        <f>INDEX(Adr!B:B,Doklady!B102+1)</f>
        <v>Slovenská asociácia pretláčania rukou</v>
      </c>
      <c r="C3" s="357"/>
      <c r="D3" s="357"/>
      <c r="G3" s="252">
        <v>45747</v>
      </c>
    </row>
    <row r="4" spans="1:7" ht="14" x14ac:dyDescent="0.3">
      <c r="A4" s="30" t="s">
        <v>313</v>
      </c>
      <c r="B4" s="29" t="str">
        <f>RIGHT("0000"&amp;INDEX(Adr!A:A,Doklady!B102+1),8)</f>
        <v>30811686</v>
      </c>
      <c r="G4" s="252">
        <v>45777</v>
      </c>
    </row>
    <row r="5" spans="1:7" ht="14" x14ac:dyDescent="0.3">
      <c r="A5" s="30" t="s">
        <v>314</v>
      </c>
      <c r="B5" s="29" t="str">
        <f>INDEX(Adr!D:D,Doklady!B102+1)&amp;", "&amp;INDEX(Adr!E:E,Doklady!B102+1)</f>
        <v>Vavrečka 311, Námestovo</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32740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32740</v>
      </c>
      <c r="G15" s="252"/>
    </row>
    <row r="16" spans="1:7" ht="14" x14ac:dyDescent="0.3">
      <c r="G16" s="252"/>
    </row>
    <row r="17" spans="1:5" ht="72" customHeight="1" x14ac:dyDescent="0.25">
      <c r="A17" s="358" t="s">
        <v>328</v>
      </c>
      <c r="B17" s="358"/>
      <c r="C17" s="358"/>
      <c r="D17" s="35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133" zoomScale="150" zoomScaleNormal="150" workbookViewId="0">
      <selection activeCell="D140" sqref="D140:I140"/>
    </sheetView>
  </sheetViews>
  <sheetFormatPr defaultColWidth="11.453125" defaultRowHeight="10" x14ac:dyDescent="0.2"/>
  <cols>
    <col min="1" max="1" width="5.453125" style="8" bestFit="1" customWidth="1"/>
    <col min="2" max="2" width="55.453125" style="8" customWidth="1"/>
    <col min="3" max="9" width="11.453125" style="56" customWidth="1"/>
    <col min="10" max="10" width="63.453125" style="84" customWidth="1"/>
    <col min="11" max="11" width="13.1796875" style="84" customWidth="1"/>
    <col min="12" max="12" width="30.1796875" style="84" customWidth="1"/>
    <col min="13" max="13" width="6.45312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32" customHeight="1" x14ac:dyDescent="0.35">
      <c r="A1" s="333" t="s">
        <v>1503</v>
      </c>
      <c r="B1" s="333"/>
      <c r="C1" s="333"/>
      <c r="D1" s="333"/>
      <c r="E1" s="333"/>
      <c r="F1" s="333"/>
      <c r="G1" s="333"/>
      <c r="H1" s="333"/>
      <c r="I1" s="333"/>
    </row>
    <row r="2" spans="1:26" ht="7.5" customHeight="1" x14ac:dyDescent="0.2">
      <c r="C2" s="8"/>
      <c r="D2" s="8"/>
      <c r="E2" s="8"/>
      <c r="F2" s="8"/>
      <c r="G2" s="8"/>
      <c r="H2" s="8"/>
      <c r="I2" s="8"/>
    </row>
    <row r="3" spans="1:26" s="9" customFormat="1" ht="26.25" customHeight="1" x14ac:dyDescent="0.25">
      <c r="B3" s="160" t="s">
        <v>59</v>
      </c>
      <c r="C3" s="334" t="str">
        <f>INDEX(Adr!B2:B87,Doklady!B102)</f>
        <v>Slovenská asociácia pretláčania rukou</v>
      </c>
      <c r="D3" s="334"/>
      <c r="E3" s="334"/>
      <c r="F3" s="334"/>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30811686</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Vavrečka 311, Námestovo, 029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35" t="s">
        <v>333</v>
      </c>
      <c r="F9" s="336"/>
      <c r="J9" s="8"/>
      <c r="L9" s="118"/>
      <c r="M9" s="118"/>
      <c r="N9" s="118"/>
      <c r="O9" s="118"/>
      <c r="P9" s="118"/>
      <c r="Q9" s="118"/>
      <c r="R9" s="118"/>
      <c r="S9" s="118"/>
    </row>
    <row r="10" spans="1:26" ht="18" x14ac:dyDescent="0.4">
      <c r="A10" s="69" t="s">
        <v>317</v>
      </c>
      <c r="B10" s="70" t="s">
        <v>318</v>
      </c>
      <c r="C10" s="126">
        <f>SUMIF(FP!J:J,Doklady!$B$1&amp;A10,FP!D:D)</f>
        <v>0</v>
      </c>
      <c r="D10" s="126">
        <f>C10-E10</f>
        <v>0</v>
      </c>
      <c r="E10" s="329">
        <f>SUMIF(K:K,A10,I:I)</f>
        <v>0</v>
      </c>
      <c r="F10" s="330"/>
      <c r="L10" s="120" t="s">
        <v>334</v>
      </c>
      <c r="M10" s="118"/>
      <c r="N10" s="118"/>
      <c r="O10" s="118"/>
      <c r="P10" s="118"/>
      <c r="Q10" s="118"/>
      <c r="R10" s="118"/>
      <c r="S10" s="118"/>
    </row>
    <row r="11" spans="1:26" ht="18" x14ac:dyDescent="0.4">
      <c r="A11" s="69" t="s">
        <v>319</v>
      </c>
      <c r="B11" s="70" t="s">
        <v>320</v>
      </c>
      <c r="C11" s="126">
        <f>SUMIF(FP!J:J,Doklady!$B$1&amp;A11,FP!D:D)</f>
        <v>32740</v>
      </c>
      <c r="D11" s="126">
        <f>+C11-E11</f>
        <v>32739.999999999996</v>
      </c>
      <c r="E11" s="337">
        <f>+I39-I42+I44-I47</f>
        <v>3.637978807091713E-12</v>
      </c>
      <c r="F11" s="338"/>
      <c r="J11" s="176"/>
      <c r="L11" s="161" t="str">
        <f>L41</f>
        <v>a - pretláčanie rukou - bežné transfery</v>
      </c>
      <c r="M11" s="118"/>
      <c r="N11" s="118"/>
      <c r="O11" s="118"/>
      <c r="P11" s="118"/>
      <c r="Q11" s="118"/>
      <c r="R11" s="118"/>
      <c r="S11" s="118"/>
    </row>
    <row r="12" spans="1:26" ht="18" x14ac:dyDescent="0.4">
      <c r="A12" s="69" t="s">
        <v>321</v>
      </c>
      <c r="B12" s="70" t="s">
        <v>322</v>
      </c>
      <c r="C12" s="126">
        <f>SUMIF(FP!J:J,Doklady!$B$1&amp;A12,FP!D:D)</f>
        <v>0</v>
      </c>
      <c r="D12" s="126">
        <f>C12-E12</f>
        <v>0</v>
      </c>
      <c r="E12" s="329">
        <f>SUMIF(K:K,A12,I:I)</f>
        <v>0</v>
      </c>
      <c r="F12" s="330"/>
      <c r="J12" s="177"/>
      <c r="L12" s="161" t="str">
        <f>L42</f>
        <v>a - pretláčanie rukou - kapitálové transfery</v>
      </c>
      <c r="N12" s="118"/>
      <c r="O12" s="118"/>
      <c r="P12" s="118"/>
      <c r="Q12" s="118"/>
      <c r="R12" s="118"/>
      <c r="S12" s="118"/>
    </row>
    <row r="13" spans="1:26" ht="18" x14ac:dyDescent="0.4">
      <c r="A13" s="69" t="s">
        <v>323</v>
      </c>
      <c r="B13" s="70" t="s">
        <v>324</v>
      </c>
      <c r="C13" s="126">
        <f>SUMIF(FP!J:J,Doklady!$B$1&amp;A13,FP!D:D)</f>
        <v>0</v>
      </c>
      <c r="D13" s="126">
        <f>C13-E13</f>
        <v>0</v>
      </c>
      <c r="E13" s="329">
        <f>SUMIF(K:K,A13,I:I)</f>
        <v>0</v>
      </c>
      <c r="F13" s="330"/>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39">
        <f>SUMIF(K:K,A14,I:I)</f>
        <v>0</v>
      </c>
      <c r="F14" s="340"/>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21" t="s">
        <v>336</v>
      </c>
      <c r="C16" s="322"/>
      <c r="D16" s="322"/>
      <c r="E16" s="322"/>
      <c r="F16" s="322"/>
      <c r="G16" s="322"/>
      <c r="H16" s="323"/>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24" t="s">
        <v>339</v>
      </c>
      <c r="C17" s="324"/>
      <c r="D17" s="324"/>
      <c r="E17" s="324"/>
      <c r="F17" s="324"/>
      <c r="G17" s="324"/>
      <c r="H17" s="324"/>
      <c r="I17" s="73">
        <f>SUMIF(FP!I:I,Doklady!$B$1&amp;A17,FP!D:D)</f>
        <v>32740</v>
      </c>
      <c r="T17" s="86"/>
    </row>
    <row r="18" spans="1:20" x14ac:dyDescent="0.2">
      <c r="A18" s="135" t="s">
        <v>340</v>
      </c>
      <c r="B18" s="324" t="s">
        <v>341</v>
      </c>
      <c r="C18" s="324"/>
      <c r="D18" s="324"/>
      <c r="E18" s="324"/>
      <c r="F18" s="324"/>
      <c r="G18" s="324"/>
      <c r="H18" s="324"/>
      <c r="I18" s="73">
        <f>SUMIF(FP!I:I,Doklady!$B$1&amp;A18,FP!D:D)</f>
        <v>0</v>
      </c>
    </row>
    <row r="19" spans="1:20" x14ac:dyDescent="0.2">
      <c r="A19" s="115" t="s">
        <v>342</v>
      </c>
      <c r="B19" s="324" t="s">
        <v>343</v>
      </c>
      <c r="C19" s="324"/>
      <c r="D19" s="324"/>
      <c r="E19" s="324"/>
      <c r="F19" s="324"/>
      <c r="G19" s="324"/>
      <c r="H19" s="324"/>
      <c r="I19" s="73">
        <f>SUMIF(FP!I:I,Doklady!$B$1&amp;A19,FP!D:D)</f>
        <v>0</v>
      </c>
    </row>
    <row r="20" spans="1:20" x14ac:dyDescent="0.2">
      <c r="A20" s="135" t="s">
        <v>344</v>
      </c>
      <c r="B20" s="318" t="s">
        <v>345</v>
      </c>
      <c r="C20" s="319"/>
      <c r="D20" s="319"/>
      <c r="E20" s="319"/>
      <c r="F20" s="319"/>
      <c r="G20" s="319"/>
      <c r="H20" s="320"/>
      <c r="I20" s="73">
        <f>SUMIF(FP!I:I,Doklady!$B$1&amp;A20,FP!D:D)</f>
        <v>0</v>
      </c>
      <c r="T20" s="86"/>
    </row>
    <row r="21" spans="1:20" x14ac:dyDescent="0.2">
      <c r="A21" s="115" t="s">
        <v>346</v>
      </c>
      <c r="B21" s="318" t="s">
        <v>347</v>
      </c>
      <c r="C21" s="319"/>
      <c r="D21" s="319"/>
      <c r="E21" s="319"/>
      <c r="F21" s="319"/>
      <c r="G21" s="319"/>
      <c r="H21" s="320"/>
      <c r="I21" s="73">
        <f>SUMIF(FP!I:I,Doklady!$B$1&amp;A21,FP!D:D)</f>
        <v>0</v>
      </c>
      <c r="T21" s="86"/>
    </row>
    <row r="22" spans="1:20" x14ac:dyDescent="0.2">
      <c r="A22" s="135" t="s">
        <v>348</v>
      </c>
      <c r="B22" s="325" t="s">
        <v>349</v>
      </c>
      <c r="C22" s="326"/>
      <c r="D22" s="326"/>
      <c r="E22" s="326"/>
      <c r="F22" s="326"/>
      <c r="G22" s="326"/>
      <c r="H22" s="327"/>
      <c r="I22" s="73">
        <f>SUMIF(FP!I:I,Doklady!$B$1&amp;A22,FP!D:D)</f>
        <v>0</v>
      </c>
      <c r="T22" s="86"/>
    </row>
    <row r="23" spans="1:20" x14ac:dyDescent="0.2">
      <c r="A23" s="115" t="s">
        <v>350</v>
      </c>
      <c r="B23" s="318" t="s">
        <v>351</v>
      </c>
      <c r="C23" s="319"/>
      <c r="D23" s="319"/>
      <c r="E23" s="319"/>
      <c r="F23" s="319"/>
      <c r="G23" s="319"/>
      <c r="H23" s="320"/>
      <c r="I23" s="73">
        <f>SUMIF(FP!I:I,Doklady!$B$1&amp;A23,FP!D:D)</f>
        <v>0</v>
      </c>
      <c r="T23" s="86"/>
    </row>
    <row r="24" spans="1:20" x14ac:dyDescent="0.2">
      <c r="A24" s="135" t="s">
        <v>352</v>
      </c>
      <c r="B24" s="318" t="s">
        <v>353</v>
      </c>
      <c r="C24" s="319"/>
      <c r="D24" s="319"/>
      <c r="E24" s="319"/>
      <c r="F24" s="319"/>
      <c r="G24" s="319"/>
      <c r="H24" s="320"/>
      <c r="I24" s="73">
        <f>SUMIF(FP!I:I,Doklady!$B$1&amp;A24,FP!D:D)</f>
        <v>0</v>
      </c>
      <c r="T24" s="86"/>
    </row>
    <row r="25" spans="1:20" x14ac:dyDescent="0.2">
      <c r="A25" s="115" t="s">
        <v>354</v>
      </c>
      <c r="B25" s="341" t="s">
        <v>355</v>
      </c>
      <c r="C25" s="342"/>
      <c r="D25" s="342"/>
      <c r="E25" s="342"/>
      <c r="F25" s="342"/>
      <c r="G25" s="342"/>
      <c r="H25" s="343"/>
      <c r="I25" s="73">
        <f>SUMIF(FP!I:I,Doklady!$B$1&amp;A25,FP!D:D)</f>
        <v>0</v>
      </c>
      <c r="T25" s="86"/>
    </row>
    <row r="26" spans="1:20" x14ac:dyDescent="0.2">
      <c r="A26" s="135" t="s">
        <v>356</v>
      </c>
      <c r="B26" s="318" t="s">
        <v>357</v>
      </c>
      <c r="C26" s="319"/>
      <c r="D26" s="319"/>
      <c r="E26" s="319"/>
      <c r="F26" s="319"/>
      <c r="G26" s="319"/>
      <c r="H26" s="320"/>
      <c r="I26" s="73">
        <f>SUMIF(FP!I:I,Doklady!$B$1&amp;A26,FP!D:D)</f>
        <v>0</v>
      </c>
      <c r="T26" s="86"/>
    </row>
    <row r="27" spans="1:20" x14ac:dyDescent="0.2">
      <c r="A27" s="115" t="s">
        <v>358</v>
      </c>
      <c r="B27" s="318" t="s">
        <v>359</v>
      </c>
      <c r="C27" s="319"/>
      <c r="D27" s="319"/>
      <c r="E27" s="319"/>
      <c r="F27" s="319"/>
      <c r="G27" s="319"/>
      <c r="H27" s="320"/>
      <c r="I27" s="73">
        <f>SUMIF(FP!I:I,Doklady!$B$1&amp;A27,FP!D:D)</f>
        <v>0</v>
      </c>
      <c r="T27" s="86"/>
    </row>
    <row r="28" spans="1:20" x14ac:dyDescent="0.2">
      <c r="A28" s="135" t="s">
        <v>360</v>
      </c>
      <c r="B28" s="318" t="s">
        <v>361</v>
      </c>
      <c r="C28" s="319"/>
      <c r="D28" s="319"/>
      <c r="E28" s="319"/>
      <c r="F28" s="319"/>
      <c r="G28" s="319"/>
      <c r="H28" s="320"/>
      <c r="I28" s="73">
        <f>SUMIF(FP!I:I,Doklady!$B$1&amp;A28,FP!D:D)</f>
        <v>0</v>
      </c>
      <c r="T28" s="86"/>
    </row>
    <row r="29" spans="1:20" x14ac:dyDescent="0.2">
      <c r="A29" s="115" t="s">
        <v>362</v>
      </c>
      <c r="B29" s="318" t="s">
        <v>363</v>
      </c>
      <c r="C29" s="319"/>
      <c r="D29" s="319"/>
      <c r="E29" s="319"/>
      <c r="F29" s="319"/>
      <c r="G29" s="319"/>
      <c r="H29" s="320"/>
      <c r="I29" s="73">
        <f>SUMIF(FP!I:I,Doklady!$B$1&amp;A29,FP!D:D)</f>
        <v>0</v>
      </c>
      <c r="T29" s="86"/>
    </row>
    <row r="30" spans="1:20" hidden="1" x14ac:dyDescent="0.2">
      <c r="A30" s="135" t="s">
        <v>364</v>
      </c>
      <c r="B30" s="318"/>
      <c r="C30" s="319"/>
      <c r="D30" s="319"/>
      <c r="E30" s="319"/>
      <c r="F30" s="319"/>
      <c r="G30" s="319"/>
      <c r="H30" s="320"/>
      <c r="I30" s="73">
        <f>SUMIF(FP!I:I,Doklady!$B$1&amp;A30,FP!D:D)</f>
        <v>0</v>
      </c>
      <c r="T30" s="86"/>
    </row>
    <row r="31" spans="1:20" hidden="1" x14ac:dyDescent="0.2">
      <c r="A31" s="115" t="s">
        <v>365</v>
      </c>
      <c r="B31" s="318"/>
      <c r="C31" s="319"/>
      <c r="D31" s="319"/>
      <c r="E31" s="319"/>
      <c r="F31" s="319"/>
      <c r="G31" s="319"/>
      <c r="H31" s="320"/>
      <c r="I31" s="73">
        <f>SUMIF(FP!I:I,Doklady!$B$1&amp;A31,FP!D:D)</f>
        <v>0</v>
      </c>
      <c r="T31" s="86"/>
    </row>
    <row r="32" spans="1:20" hidden="1" x14ac:dyDescent="0.2">
      <c r="A32" s="135" t="s">
        <v>366</v>
      </c>
      <c r="B32" s="314"/>
      <c r="C32" s="315"/>
      <c r="D32" s="315"/>
      <c r="E32" s="315"/>
      <c r="F32" s="315"/>
      <c r="G32" s="315"/>
      <c r="H32" s="316"/>
      <c r="I32" s="73">
        <f>SUMIF(FP!I:I,Doklady!$B$1&amp;A32,FP!D:D)</f>
        <v>0</v>
      </c>
      <c r="T32" s="86"/>
    </row>
    <row r="33" spans="1:21" hidden="1" x14ac:dyDescent="0.2">
      <c r="A33" s="115" t="s">
        <v>367</v>
      </c>
      <c r="B33" s="314"/>
      <c r="C33" s="315"/>
      <c r="D33" s="315"/>
      <c r="E33" s="315"/>
      <c r="F33" s="315"/>
      <c r="G33" s="315"/>
      <c r="H33" s="316"/>
      <c r="I33" s="73">
        <f>SUMIF(FP!I:I,Doklady!$B$1&amp;A33,FP!D:D)</f>
        <v>0</v>
      </c>
      <c r="T33" s="86"/>
    </row>
    <row r="34" spans="1:21" hidden="1" x14ac:dyDescent="0.2">
      <c r="A34" s="135" t="s">
        <v>368</v>
      </c>
      <c r="B34" s="317"/>
      <c r="C34" s="317"/>
      <c r="D34" s="317"/>
      <c r="E34" s="317"/>
      <c r="F34" s="317"/>
      <c r="G34" s="317"/>
      <c r="H34" s="317"/>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pretláčanie rukou</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6548</v>
      </c>
      <c r="G39" s="78">
        <f>+MAX(I39-C39-D39-E39-F39-H39,0)</f>
        <v>26192</v>
      </c>
      <c r="H39" s="78">
        <f>+IFERROR(VLOOKUP(K40&amp;" - kapitálové transfery",B$53:C$90,2,0),0)</f>
        <v>0</v>
      </c>
      <c r="I39" s="73">
        <f>SUMIF(FP!K:K,K40,FP!D:D)</f>
        <v>32740</v>
      </c>
      <c r="L39" s="84">
        <f>COUNTIF(FP!N:N,Doklady!B1&amp;"aK")</f>
        <v>0</v>
      </c>
      <c r="T39" s="86"/>
    </row>
    <row r="40" spans="1:21" x14ac:dyDescent="0.2">
      <c r="A40" s="115" t="s">
        <v>338</v>
      </c>
      <c r="B40" s="116" t="s">
        <v>377</v>
      </c>
      <c r="C40" s="78">
        <f>DSUM(Doklady!A103:J10000,"GGG",Spolu!L40:M42)</f>
        <v>4911</v>
      </c>
      <c r="D40" s="78">
        <f>DSUM(Doklady!A103:J10000,"GGG",Spolu!N40:O42)</f>
        <v>6548</v>
      </c>
      <c r="E40" s="78">
        <f>DSUM(Doklady!A103:J10000,"GGG",Spolu!P40:Q42)</f>
        <v>19120.439999999995</v>
      </c>
      <c r="F40" s="78">
        <f>DSUM(Doklady!A103:J10000,"GGG",Spolu!R40:S42)</f>
        <v>2160.56</v>
      </c>
      <c r="G40" s="78">
        <f>DSUM(Doklady!A103:J10000,"GGG",Spolu!T40:U42)-H40</f>
        <v>0</v>
      </c>
      <c r="H40" s="78">
        <f>+IFERROR(VLOOKUP(K40&amp;" - kapitálové transfery",B$53:D$90,3,0),0)</f>
        <v>0</v>
      </c>
      <c r="I40" s="73">
        <f>+C40+D40+E40+F40+G40+H40</f>
        <v>32739.999999999996</v>
      </c>
      <c r="J40" s="218" t="str">
        <f>+K45</f>
        <v>.</v>
      </c>
      <c r="K40" s="218" t="str">
        <f>IF(L38&gt;0,INDEX(FP!K:K,Doklady!B2),".")</f>
        <v>pretláčanie rukou</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pretláčanie rukou - bežné transfery</v>
      </c>
      <c r="M41" s="120">
        <v>1</v>
      </c>
      <c r="N41" s="161" t="str">
        <f>+L41</f>
        <v>a - pretláčanie rukou - bežné transfery</v>
      </c>
      <c r="O41" s="120">
        <v>2</v>
      </c>
      <c r="P41" s="161" t="str">
        <f>+L41</f>
        <v>a - pretláčanie rukou - bežné transfery</v>
      </c>
      <c r="Q41" s="120">
        <v>3</v>
      </c>
      <c r="R41" s="161" t="str">
        <f>+L41</f>
        <v>a - pretláčanie rukou - bežné transfery</v>
      </c>
      <c r="S41" s="120">
        <v>4</v>
      </c>
      <c r="T41" s="161" t="str">
        <f>+L41</f>
        <v>a - pretláčanie rukou - bežné transfery</v>
      </c>
      <c r="U41" s="120">
        <v>5</v>
      </c>
    </row>
    <row r="42" spans="1:21" ht="10.5" customHeight="1" x14ac:dyDescent="0.2">
      <c r="A42" s="115" t="s">
        <v>338</v>
      </c>
      <c r="B42" s="116" t="s">
        <v>380</v>
      </c>
      <c r="C42" s="73">
        <f>+C40</f>
        <v>4911</v>
      </c>
      <c r="D42" s="216">
        <f>+D40</f>
        <v>6548</v>
      </c>
      <c r="E42" s="216">
        <f>+E40</f>
        <v>19120.439999999995</v>
      </c>
      <c r="F42" s="216">
        <f>+MIN(F39:F40)</f>
        <v>2160.56</v>
      </c>
      <c r="G42" s="216">
        <f>+MIN(G39+MAX(F39-F40,0)-MAX(E40-E39,0)-MAX(D40-D39,0)-MAX(C40-C39,0),G40)</f>
        <v>0</v>
      </c>
      <c r="H42" s="216">
        <f>+MIN(H39:H40)</f>
        <v>0</v>
      </c>
      <c r="I42" s="73">
        <f>+C42+D42+E42+MIN(F39:F40)+G42+H42</f>
        <v>32739.999999999996</v>
      </c>
      <c r="J42" s="219">
        <f>+K47</f>
        <v>0</v>
      </c>
      <c r="K42" s="219">
        <f>+I42-H42</f>
        <v>32739.999999999996</v>
      </c>
      <c r="L42" s="161" t="str">
        <f>+SUBSTITUTE(L41,"bežné","kapitálové")</f>
        <v>a - pretláčanie rukou - kapitálové transfery</v>
      </c>
      <c r="M42" s="120">
        <v>1</v>
      </c>
      <c r="N42" s="161" t="str">
        <f>+L42</f>
        <v>a - pretláčanie rukou - kapitálové transfery</v>
      </c>
      <c r="O42" s="120">
        <v>2</v>
      </c>
      <c r="P42" s="161" t="str">
        <f>+L42</f>
        <v>a - pretláčanie rukou - kapitálové transfery</v>
      </c>
      <c r="Q42" s="120">
        <v>3</v>
      </c>
      <c r="R42" s="161" t="str">
        <f>+L42</f>
        <v>a - pretláčanie rukou - kapitálové transfery</v>
      </c>
      <c r="S42" s="120">
        <v>4</v>
      </c>
      <c r="T42" s="161" t="str">
        <f>+L42</f>
        <v>a - pretláčanie rukou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31"/>
      <c r="B50" s="332"/>
      <c r="C50" s="332"/>
      <c r="D50" s="332"/>
      <c r="E50" s="332"/>
      <c r="F50" s="332"/>
      <c r="G50" s="332"/>
      <c r="H50" s="332"/>
      <c r="I50" s="332"/>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pretláčanie rukou - bežné transfery</v>
      </c>
      <c r="C53" s="73">
        <f>IF(A53&lt;&gt;"",INDEX(FP!D:D,Doklady!B$2+(ROW()-53)),"")</f>
        <v>32740</v>
      </c>
      <c r="D53" s="73">
        <f>IF(A53&lt;&gt;"",Doklady!I1-Doklady!J1,"")</f>
        <v>32739.999999999989</v>
      </c>
      <c r="E53" s="73">
        <f>IF(A53&lt;&gt;"",MIN(D53,C53)*Doklady!C1/(1-Doklady!C1),"")</f>
        <v>0</v>
      </c>
      <c r="F53" s="71">
        <f>IF(A53&lt;&gt;"",Doklady!J1,"")</f>
        <v>0</v>
      </c>
      <c r="G53" s="73">
        <f>+IFERROR(HLOOKUP(IF(RIGHT(B53,15)="bežné transfery",LEFT(B53,LEN(B53)-18),0),$J$40:$K$42,3,0),MIN(C53,D53))</f>
        <v>32739.999999999996</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32740</v>
      </c>
      <c r="D130" s="228">
        <f t="shared" ref="D130:I130" si="9">SUM(D53:D129)</f>
        <v>32739.999999999989</v>
      </c>
      <c r="E130" s="228">
        <f t="shared" si="9"/>
        <v>0</v>
      </c>
      <c r="F130" s="228">
        <f t="shared" si="9"/>
        <v>0</v>
      </c>
      <c r="G130" s="228">
        <f t="shared" si="9"/>
        <v>32739.999999999996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281"/>
      <c r="C140" s="229"/>
      <c r="D140" s="344" t="s">
        <v>1404</v>
      </c>
      <c r="E140" s="344"/>
      <c r="F140" s="344"/>
      <c r="G140" s="344"/>
      <c r="H140" s="344"/>
      <c r="I140" s="344"/>
      <c r="J140" s="85"/>
    </row>
    <row r="141" spans="1:26" ht="68.25" customHeight="1" x14ac:dyDescent="0.25">
      <c r="A141" s="9"/>
      <c r="B141" s="283" t="s">
        <v>1622</v>
      </c>
      <c r="C141" s="214"/>
      <c r="D141" s="328" t="s">
        <v>397</v>
      </c>
      <c r="E141" s="328"/>
      <c r="F141" s="328"/>
      <c r="G141" s="328"/>
      <c r="H141" s="328"/>
      <c r="I141" s="328"/>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G131" sqref="G131"/>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453125" style="6" bestFit="1" customWidth="1"/>
    <col min="8" max="8" width="23.81640625" style="6" customWidth="1"/>
    <col min="9" max="9" width="11.453125" style="7" customWidth="1"/>
    <col min="10" max="10" width="4.453125" style="76" customWidth="1"/>
    <col min="11" max="11" width="5.453125" style="91" customWidth="1"/>
    <col min="12" max="25" width="5.453125" style="90" customWidth="1"/>
    <col min="26" max="16384" width="11.453125" style="8"/>
  </cols>
  <sheetData>
    <row r="1" spans="1:25" s="6" customFormat="1" ht="10.5" hidden="1" thickBot="1" x14ac:dyDescent="0.25">
      <c r="A1" s="231" t="str">
        <f>IF(ROW()&lt;=B$3,INDEX(FP!F:F,B$2+ROW()-1)&amp;" - "&amp;INDEX(FP!C:C,B$2+ROW()-1),"")</f>
        <v>a - pretláčanie rukou - bežné transfery</v>
      </c>
      <c r="B1" s="232" t="str">
        <f>INDEX(Adr!A:A,B102+1)</f>
        <v>30811686</v>
      </c>
      <c r="C1" s="233">
        <f>IF(ROW()&lt;=B$3,INDEX(FP!E:E,B$2+ROW()-1),"")</f>
        <v>0</v>
      </c>
      <c r="D1" s="234" t="str">
        <f>IF(ROW()&lt;=B$3,INDEX(FP!F:F,B$2+ROW()-1),"")</f>
        <v>a</v>
      </c>
      <c r="E1" s="234"/>
      <c r="F1" s="234" t="str">
        <f>IF(ROW()&lt;=B$3,INDEX(FP!G:G,B$2+ROW()-1),"")</f>
        <v>026 02</v>
      </c>
      <c r="G1" s="234"/>
      <c r="H1" s="235" t="str">
        <f>IF(ROW()&lt;=B$3,INDEX(FP!C:C,B$2+ROW()-1),"")</f>
        <v>pretláčanie rukou - bežné transfery</v>
      </c>
      <c r="I1" s="236">
        <f t="shared" ref="I1:I6" si="0">IF(ROW()&lt;=B$3,SUMIF(A$107:A$10042,A1,I$107:I$10042),"")</f>
        <v>32739.999999999989</v>
      </c>
      <c r="J1" s="236">
        <f t="shared" ref="J1:J32" si="1">IF(ROW()&lt;=B$3,SUMIFS(I$103:I$50042,A$103:A$50042,K1,J$103:J$50042,L1),"")</f>
        <v>0</v>
      </c>
      <c r="K1" s="110" t="str">
        <f>$A1</f>
        <v>a - pretláčanie rukou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14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5" customHeight="1" x14ac:dyDescent="0.35">
      <c r="A100" s="361" t="s">
        <v>1504</v>
      </c>
      <c r="B100" s="361"/>
      <c r="C100" s="361"/>
      <c r="D100" s="361"/>
      <c r="E100" s="361"/>
      <c r="F100" s="361"/>
      <c r="G100" s="361"/>
      <c r="H100" s="361"/>
      <c r="I100" s="363" t="s">
        <v>1487</v>
      </c>
      <c r="J100" s="363"/>
      <c r="K100" s="89"/>
    </row>
    <row r="101" spans="1:25" ht="15.5" x14ac:dyDescent="0.35">
      <c r="A101" s="364"/>
      <c r="B101" s="364"/>
      <c r="C101" s="364"/>
      <c r="D101" s="364"/>
      <c r="E101" s="364"/>
      <c r="F101" s="364"/>
      <c r="G101" s="364"/>
      <c r="H101" s="364"/>
      <c r="I101" s="362">
        <v>45887</v>
      </c>
      <c r="J101" s="362"/>
    </row>
    <row r="102" spans="1:25" ht="14" x14ac:dyDescent="0.3">
      <c r="A102" s="249" t="s">
        <v>402</v>
      </c>
      <c r="B102" s="250">
        <v>10</v>
      </c>
      <c r="C102" s="250"/>
      <c r="D102" s="251"/>
      <c r="E102" s="251"/>
      <c r="F102" s="251"/>
      <c r="G102" s="251"/>
      <c r="H102" s="251"/>
      <c r="I102" s="86"/>
      <c r="J102" s="220"/>
    </row>
    <row r="103" spans="1:25" s="83" customFormat="1" ht="10.5"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25">
      <c r="A105" s="365" t="s">
        <v>411</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1505</v>
      </c>
      <c r="B107" s="14" t="s">
        <v>1587</v>
      </c>
      <c r="C107" s="14" t="s">
        <v>1506</v>
      </c>
      <c r="D107" s="16">
        <v>45688</v>
      </c>
      <c r="E107" s="16"/>
      <c r="F107" s="14" t="s">
        <v>177</v>
      </c>
      <c r="G107" s="14" t="s">
        <v>1507</v>
      </c>
      <c r="H107" s="14" t="s">
        <v>1508</v>
      </c>
      <c r="I107" s="15">
        <v>15.65</v>
      </c>
      <c r="J107" s="77">
        <v>4</v>
      </c>
      <c r="K107" s="92"/>
    </row>
    <row r="108" spans="1:25" ht="12.5" x14ac:dyDescent="0.25">
      <c r="A108" s="14" t="s">
        <v>1505</v>
      </c>
      <c r="B108" s="14" t="s">
        <v>1588</v>
      </c>
      <c r="C108" s="14" t="s">
        <v>1509</v>
      </c>
      <c r="D108" s="16">
        <v>45716</v>
      </c>
      <c r="E108" s="16"/>
      <c r="F108" s="14" t="s">
        <v>177</v>
      </c>
      <c r="G108" s="14" t="s">
        <v>1507</v>
      </c>
      <c r="H108" s="14" t="s">
        <v>1508</v>
      </c>
      <c r="I108" s="15">
        <v>15.65</v>
      </c>
      <c r="J108" s="77">
        <v>4</v>
      </c>
      <c r="K108" s="92"/>
    </row>
    <row r="109" spans="1:25" ht="20" x14ac:dyDescent="0.25">
      <c r="A109" s="14" t="s">
        <v>1505</v>
      </c>
      <c r="B109" s="14" t="s">
        <v>1586</v>
      </c>
      <c r="C109" s="14" t="s">
        <v>1510</v>
      </c>
      <c r="D109" s="16">
        <v>45733</v>
      </c>
      <c r="E109" s="16"/>
      <c r="F109" s="14" t="s">
        <v>1511</v>
      </c>
      <c r="G109" s="14" t="s">
        <v>1512</v>
      </c>
      <c r="H109" s="14" t="s">
        <v>1513</v>
      </c>
      <c r="I109" s="15">
        <v>184.5</v>
      </c>
      <c r="J109" s="77">
        <v>4</v>
      </c>
      <c r="K109" s="92"/>
    </row>
    <row r="110" spans="1:25" ht="20" x14ac:dyDescent="0.25">
      <c r="A110" s="14" t="s">
        <v>1505</v>
      </c>
      <c r="B110" s="14" t="s">
        <v>1589</v>
      </c>
      <c r="C110" s="14" t="s">
        <v>1514</v>
      </c>
      <c r="D110" s="16">
        <v>45733</v>
      </c>
      <c r="E110" s="16"/>
      <c r="F110" s="14" t="s">
        <v>1511</v>
      </c>
      <c r="G110" s="14" t="s">
        <v>1515</v>
      </c>
      <c r="H110" s="14" t="s">
        <v>1513</v>
      </c>
      <c r="I110" s="15">
        <v>184.5</v>
      </c>
      <c r="J110" s="77">
        <v>4</v>
      </c>
      <c r="K110" s="92"/>
    </row>
    <row r="111" spans="1:25" ht="12.5" x14ac:dyDescent="0.25">
      <c r="A111" s="14" t="s">
        <v>1505</v>
      </c>
      <c r="B111" s="14" t="s">
        <v>1590</v>
      </c>
      <c r="C111" s="14" t="s">
        <v>1516</v>
      </c>
      <c r="D111" s="16">
        <v>45747</v>
      </c>
      <c r="E111" s="16"/>
      <c r="F111" s="14" t="s">
        <v>177</v>
      </c>
      <c r="G111" s="14" t="s">
        <v>1507</v>
      </c>
      <c r="H111" s="14" t="s">
        <v>1508</v>
      </c>
      <c r="I111" s="15">
        <v>16.09</v>
      </c>
      <c r="J111" s="77">
        <v>4</v>
      </c>
      <c r="K111" s="92"/>
    </row>
    <row r="112" spans="1:25" ht="60" x14ac:dyDescent="0.25">
      <c r="A112" s="14" t="s">
        <v>1505</v>
      </c>
      <c r="B112" s="14" t="s">
        <v>1591</v>
      </c>
      <c r="C112" s="14" t="s">
        <v>1517</v>
      </c>
      <c r="D112" s="16">
        <v>45756</v>
      </c>
      <c r="E112" s="16"/>
      <c r="F112" s="14" t="s">
        <v>1518</v>
      </c>
      <c r="G112" s="14" t="s">
        <v>1519</v>
      </c>
      <c r="H112" s="14" t="s">
        <v>1520</v>
      </c>
      <c r="I112" s="15">
        <v>1500</v>
      </c>
      <c r="J112" s="77">
        <v>3</v>
      </c>
      <c r="K112" s="92"/>
    </row>
    <row r="113" spans="1:11" ht="60" x14ac:dyDescent="0.25">
      <c r="A113" s="14" t="s">
        <v>1505</v>
      </c>
      <c r="B113" s="14" t="s">
        <v>1593</v>
      </c>
      <c r="C113" s="14" t="s">
        <v>1521</v>
      </c>
      <c r="D113" s="16">
        <v>45756</v>
      </c>
      <c r="E113" s="16"/>
      <c r="F113" s="14" t="s">
        <v>1522</v>
      </c>
      <c r="G113" s="14" t="s">
        <v>1523</v>
      </c>
      <c r="H113" s="14" t="s">
        <v>1524</v>
      </c>
      <c r="I113" s="15">
        <v>2000</v>
      </c>
      <c r="J113" s="77">
        <v>3</v>
      </c>
      <c r="K113" s="92"/>
    </row>
    <row r="114" spans="1:11" ht="60" x14ac:dyDescent="0.25">
      <c r="A114" s="14" t="s">
        <v>1505</v>
      </c>
      <c r="B114" s="14" t="s">
        <v>1592</v>
      </c>
      <c r="C114" s="14" t="s">
        <v>1525</v>
      </c>
      <c r="D114" s="16">
        <v>45756</v>
      </c>
      <c r="E114" s="16"/>
      <c r="F114" s="14" t="s">
        <v>1526</v>
      </c>
      <c r="G114" s="14" t="s">
        <v>1523</v>
      </c>
      <c r="H114" s="14" t="s">
        <v>1524</v>
      </c>
      <c r="I114" s="15">
        <v>2000</v>
      </c>
      <c r="J114" s="77">
        <v>3</v>
      </c>
      <c r="K114" s="92"/>
    </row>
    <row r="115" spans="1:11" ht="20" x14ac:dyDescent="0.25">
      <c r="A115" s="14" t="s">
        <v>1505</v>
      </c>
      <c r="B115" s="14" t="s">
        <v>1594</v>
      </c>
      <c r="C115" s="14" t="s">
        <v>1527</v>
      </c>
      <c r="D115" s="16">
        <v>45756</v>
      </c>
      <c r="E115" s="16"/>
      <c r="F115" s="14" t="s">
        <v>1511</v>
      </c>
      <c r="G115" s="14" t="s">
        <v>1515</v>
      </c>
      <c r="H115" s="14" t="s">
        <v>1513</v>
      </c>
      <c r="I115" s="15">
        <v>184.5</v>
      </c>
      <c r="J115" s="77">
        <v>4</v>
      </c>
      <c r="K115" s="92"/>
    </row>
    <row r="116" spans="1:11" ht="90" x14ac:dyDescent="0.25">
      <c r="A116" s="14" t="s">
        <v>1505</v>
      </c>
      <c r="B116" s="14" t="s">
        <v>1602</v>
      </c>
      <c r="C116" s="14" t="s">
        <v>1528</v>
      </c>
      <c r="D116" s="16">
        <v>45772</v>
      </c>
      <c r="E116" s="16"/>
      <c r="F116" s="14" t="s">
        <v>1529</v>
      </c>
      <c r="G116" s="14"/>
      <c r="H116" s="14" t="s">
        <v>1530</v>
      </c>
      <c r="I116" s="15">
        <v>211.34</v>
      </c>
      <c r="J116" s="77">
        <v>3</v>
      </c>
      <c r="K116" s="92"/>
    </row>
    <row r="117" spans="1:11" ht="12.5" x14ac:dyDescent="0.25">
      <c r="A117" s="14" t="s">
        <v>1505</v>
      </c>
      <c r="B117" s="14" t="s">
        <v>1611</v>
      </c>
      <c r="C117" s="14" t="s">
        <v>1531</v>
      </c>
      <c r="D117" s="16">
        <v>45777</v>
      </c>
      <c r="E117" s="16"/>
      <c r="F117" s="14" t="s">
        <v>177</v>
      </c>
      <c r="G117" s="14" t="s">
        <v>1507</v>
      </c>
      <c r="H117" s="14" t="s">
        <v>1508</v>
      </c>
      <c r="I117" s="15">
        <v>40.42</v>
      </c>
      <c r="J117" s="77">
        <v>4</v>
      </c>
      <c r="K117" s="92"/>
    </row>
    <row r="118" spans="1:11" ht="40" x14ac:dyDescent="0.25">
      <c r="A118" s="14" t="s">
        <v>1505</v>
      </c>
      <c r="B118" s="14" t="s">
        <v>1603</v>
      </c>
      <c r="C118" s="14" t="s">
        <v>1532</v>
      </c>
      <c r="D118" s="16">
        <v>45796</v>
      </c>
      <c r="E118" s="16"/>
      <c r="F118" s="14" t="s">
        <v>1533</v>
      </c>
      <c r="G118" s="14" t="s">
        <v>1534</v>
      </c>
      <c r="H118" s="14" t="s">
        <v>1535</v>
      </c>
      <c r="I118" s="15">
        <v>2801.82</v>
      </c>
      <c r="J118" s="77">
        <v>2</v>
      </c>
      <c r="K118" s="92"/>
    </row>
    <row r="119" spans="1:11" ht="20" x14ac:dyDescent="0.25">
      <c r="A119" s="14" t="s">
        <v>1505</v>
      </c>
      <c r="B119" s="14" t="s">
        <v>1595</v>
      </c>
      <c r="C119" s="14" t="s">
        <v>1536</v>
      </c>
      <c r="D119" s="16">
        <v>45796</v>
      </c>
      <c r="E119" s="16"/>
      <c r="F119" s="14" t="s">
        <v>1511</v>
      </c>
      <c r="G119" s="14" t="s">
        <v>1515</v>
      </c>
      <c r="H119" s="14" t="s">
        <v>1513</v>
      </c>
      <c r="I119" s="15">
        <v>184.5</v>
      </c>
      <c r="J119" s="77">
        <v>4</v>
      </c>
      <c r="K119" s="92"/>
    </row>
    <row r="120" spans="1:11" ht="12.5" x14ac:dyDescent="0.25">
      <c r="A120" s="14" t="s">
        <v>1505</v>
      </c>
      <c r="B120" s="14" t="s">
        <v>1596</v>
      </c>
      <c r="C120" s="14" t="s">
        <v>1537</v>
      </c>
      <c r="D120" s="16">
        <v>45796</v>
      </c>
      <c r="E120" s="16"/>
      <c r="F120" s="14" t="s">
        <v>1538</v>
      </c>
      <c r="G120" s="14" t="s">
        <v>1620</v>
      </c>
      <c r="H120" s="14" t="s">
        <v>1539</v>
      </c>
      <c r="I120" s="15">
        <v>1252.23</v>
      </c>
      <c r="J120" s="77">
        <v>3</v>
      </c>
      <c r="K120" s="92"/>
    </row>
    <row r="121" spans="1:11" ht="120" x14ac:dyDescent="0.25">
      <c r="A121" s="14" t="s">
        <v>1505</v>
      </c>
      <c r="B121" s="14" t="s">
        <v>1597</v>
      </c>
      <c r="C121" s="14" t="s">
        <v>1540</v>
      </c>
      <c r="D121" s="16">
        <v>45800</v>
      </c>
      <c r="E121" s="16"/>
      <c r="F121" s="14" t="s">
        <v>1541</v>
      </c>
      <c r="G121" s="14" t="s">
        <v>1542</v>
      </c>
      <c r="H121" s="14" t="s">
        <v>1543</v>
      </c>
      <c r="I121" s="15">
        <v>1480</v>
      </c>
      <c r="J121" s="77">
        <v>2</v>
      </c>
      <c r="K121" s="92"/>
    </row>
    <row r="122" spans="1:11" ht="120" x14ac:dyDescent="0.25">
      <c r="A122" s="14" t="s">
        <v>1505</v>
      </c>
      <c r="B122" s="14" t="s">
        <v>1612</v>
      </c>
      <c r="C122" s="14" t="s">
        <v>1540</v>
      </c>
      <c r="D122" s="16">
        <v>45800</v>
      </c>
      <c r="E122" s="16"/>
      <c r="F122" s="14" t="s">
        <v>1541</v>
      </c>
      <c r="G122" s="14" t="s">
        <v>1542</v>
      </c>
      <c r="H122" s="14" t="s">
        <v>1543</v>
      </c>
      <c r="I122" s="15">
        <v>8200</v>
      </c>
      <c r="J122" s="77">
        <v>3</v>
      </c>
      <c r="K122" s="92"/>
    </row>
    <row r="123" spans="1:11" ht="80" x14ac:dyDescent="0.25">
      <c r="A123" s="14" t="s">
        <v>1505</v>
      </c>
      <c r="B123" s="14" t="s">
        <v>1598</v>
      </c>
      <c r="C123" s="14" t="s">
        <v>1544</v>
      </c>
      <c r="D123" s="16">
        <v>45800</v>
      </c>
      <c r="E123" s="16"/>
      <c r="F123" s="14" t="s">
        <v>1575</v>
      </c>
      <c r="G123" s="14"/>
      <c r="H123" s="14" t="s">
        <v>1545</v>
      </c>
      <c r="I123" s="15">
        <v>2810</v>
      </c>
      <c r="J123" s="77">
        <v>3</v>
      </c>
      <c r="K123" s="92"/>
    </row>
    <row r="124" spans="1:11" ht="90" x14ac:dyDescent="0.25">
      <c r="A124" s="14" t="s">
        <v>1505</v>
      </c>
      <c r="B124" s="14" t="s">
        <v>1599</v>
      </c>
      <c r="C124" s="14" t="s">
        <v>1546</v>
      </c>
      <c r="D124" s="16">
        <v>45800</v>
      </c>
      <c r="E124" s="16"/>
      <c r="F124" s="14" t="s">
        <v>1547</v>
      </c>
      <c r="G124" s="14"/>
      <c r="H124" s="14" t="s">
        <v>1545</v>
      </c>
      <c r="I124" s="15">
        <v>130</v>
      </c>
      <c r="J124" s="77">
        <v>3</v>
      </c>
      <c r="K124" s="92"/>
    </row>
    <row r="125" spans="1:11" ht="30" x14ac:dyDescent="0.25">
      <c r="A125" s="14" t="s">
        <v>1505</v>
      </c>
      <c r="B125" s="14" t="s">
        <v>1604</v>
      </c>
      <c r="C125" s="14" t="s">
        <v>1548</v>
      </c>
      <c r="D125" s="16">
        <v>45800</v>
      </c>
      <c r="E125" s="16"/>
      <c r="F125" s="14" t="s">
        <v>1549</v>
      </c>
      <c r="G125" s="14" t="s">
        <v>1621</v>
      </c>
      <c r="H125" s="14" t="s">
        <v>1550</v>
      </c>
      <c r="I125" s="15">
        <v>36.6</v>
      </c>
      <c r="J125" s="77">
        <v>3</v>
      </c>
      <c r="K125" s="92"/>
    </row>
    <row r="126" spans="1:11" ht="30" x14ac:dyDescent="0.25">
      <c r="A126" s="14" t="s">
        <v>1505</v>
      </c>
      <c r="B126" s="14" t="s">
        <v>1605</v>
      </c>
      <c r="C126" s="14" t="s">
        <v>1551</v>
      </c>
      <c r="D126" s="16">
        <v>45800</v>
      </c>
      <c r="E126" s="16"/>
      <c r="F126" s="14" t="s">
        <v>1552</v>
      </c>
      <c r="G126" s="14" t="s">
        <v>1621</v>
      </c>
      <c r="H126" s="14" t="s">
        <v>1550</v>
      </c>
      <c r="I126" s="15">
        <v>32.520000000000003</v>
      </c>
      <c r="J126" s="77">
        <v>3</v>
      </c>
      <c r="K126" s="92"/>
    </row>
    <row r="127" spans="1:11" ht="30" x14ac:dyDescent="0.25">
      <c r="A127" s="14" t="s">
        <v>1505</v>
      </c>
      <c r="B127" s="14" t="s">
        <v>1606</v>
      </c>
      <c r="C127" s="14" t="s">
        <v>1553</v>
      </c>
      <c r="D127" s="16">
        <v>45800</v>
      </c>
      <c r="E127" s="16"/>
      <c r="F127" s="14" t="s">
        <v>1554</v>
      </c>
      <c r="G127" s="14" t="s">
        <v>1621</v>
      </c>
      <c r="H127" s="14" t="s">
        <v>1550</v>
      </c>
      <c r="I127" s="15">
        <v>67.290000000000006</v>
      </c>
      <c r="J127" s="77">
        <v>3</v>
      </c>
      <c r="K127" s="92"/>
    </row>
    <row r="128" spans="1:11" ht="30" x14ac:dyDescent="0.25">
      <c r="A128" s="14" t="s">
        <v>1505</v>
      </c>
      <c r="B128" s="14" t="s">
        <v>1607</v>
      </c>
      <c r="C128" s="14" t="s">
        <v>1555</v>
      </c>
      <c r="D128" s="16">
        <v>45800</v>
      </c>
      <c r="E128" s="16"/>
      <c r="F128" s="14" t="s">
        <v>1556</v>
      </c>
      <c r="G128" s="14" t="s">
        <v>1621</v>
      </c>
      <c r="H128" s="14" t="s">
        <v>1550</v>
      </c>
      <c r="I128" s="15">
        <v>107.1</v>
      </c>
      <c r="J128" s="77">
        <v>3</v>
      </c>
      <c r="K128" s="92"/>
    </row>
    <row r="129" spans="1:11" ht="30" x14ac:dyDescent="0.25">
      <c r="A129" s="14" t="s">
        <v>1505</v>
      </c>
      <c r="B129" s="14" t="s">
        <v>1608</v>
      </c>
      <c r="C129" s="14" t="s">
        <v>1557</v>
      </c>
      <c r="D129" s="16">
        <v>45800</v>
      </c>
      <c r="E129" s="16"/>
      <c r="F129" s="14" t="s">
        <v>1558</v>
      </c>
      <c r="G129" s="14" t="s">
        <v>1621</v>
      </c>
      <c r="H129" s="14" t="s">
        <v>1550</v>
      </c>
      <c r="I129" s="15">
        <v>5.78</v>
      </c>
      <c r="J129" s="77">
        <v>3</v>
      </c>
      <c r="K129" s="92"/>
    </row>
    <row r="130" spans="1:11" ht="30" x14ac:dyDescent="0.25">
      <c r="A130" s="14" t="s">
        <v>1505</v>
      </c>
      <c r="B130" s="14" t="s">
        <v>1609</v>
      </c>
      <c r="C130" s="14" t="s">
        <v>1559</v>
      </c>
      <c r="D130" s="16">
        <v>45800</v>
      </c>
      <c r="E130" s="16"/>
      <c r="F130" s="14" t="s">
        <v>1558</v>
      </c>
      <c r="G130" s="14" t="s">
        <v>1621</v>
      </c>
      <c r="H130" s="14" t="s">
        <v>1550</v>
      </c>
      <c r="I130" s="15">
        <v>162.87</v>
      </c>
      <c r="J130" s="77">
        <v>3</v>
      </c>
      <c r="K130" s="92"/>
    </row>
    <row r="131" spans="1:11" ht="30" x14ac:dyDescent="0.25">
      <c r="A131" s="14" t="s">
        <v>1505</v>
      </c>
      <c r="B131" s="14" t="s">
        <v>1610</v>
      </c>
      <c r="C131" s="14" t="s">
        <v>1560</v>
      </c>
      <c r="D131" s="16">
        <v>45800</v>
      </c>
      <c r="E131" s="16"/>
      <c r="F131" s="14" t="s">
        <v>1561</v>
      </c>
      <c r="G131" s="14" t="s">
        <v>1621</v>
      </c>
      <c r="H131" s="14" t="s">
        <v>1550</v>
      </c>
      <c r="I131" s="15">
        <v>179.34</v>
      </c>
      <c r="J131" s="77">
        <v>3</v>
      </c>
      <c r="K131" s="92"/>
    </row>
    <row r="132" spans="1:11" ht="12.5" x14ac:dyDescent="0.25">
      <c r="A132" s="14" t="s">
        <v>1505</v>
      </c>
      <c r="B132" s="14" t="s">
        <v>1613</v>
      </c>
      <c r="C132" s="14" t="s">
        <v>1562</v>
      </c>
      <c r="D132" s="16">
        <v>45808</v>
      </c>
      <c r="E132" s="16"/>
      <c r="F132" s="14" t="s">
        <v>177</v>
      </c>
      <c r="G132" s="14" t="s">
        <v>1507</v>
      </c>
      <c r="H132" s="14" t="s">
        <v>1508</v>
      </c>
      <c r="I132" s="15">
        <v>18.510000000000002</v>
      </c>
      <c r="J132" s="77">
        <v>4</v>
      </c>
      <c r="K132" s="92"/>
    </row>
    <row r="133" spans="1:11" ht="12.5" x14ac:dyDescent="0.25">
      <c r="A133" s="14" t="s">
        <v>1505</v>
      </c>
      <c r="B133" s="14" t="s">
        <v>1613</v>
      </c>
      <c r="C133" s="14" t="s">
        <v>1562</v>
      </c>
      <c r="D133" s="16">
        <v>45808</v>
      </c>
      <c r="E133" s="16"/>
      <c r="F133" s="14" t="s">
        <v>1563</v>
      </c>
      <c r="G133" s="14" t="s">
        <v>1507</v>
      </c>
      <c r="H133" s="14" t="s">
        <v>1508</v>
      </c>
      <c r="I133" s="15">
        <v>69.89</v>
      </c>
      <c r="J133" s="77">
        <v>4</v>
      </c>
      <c r="K133" s="92"/>
    </row>
    <row r="134" spans="1:11" ht="80" x14ac:dyDescent="0.25">
      <c r="A134" s="14" t="s">
        <v>1505</v>
      </c>
      <c r="B134" s="14"/>
      <c r="C134" s="14"/>
      <c r="D134" s="16">
        <v>45813</v>
      </c>
      <c r="E134" s="16"/>
      <c r="F134" s="14" t="s">
        <v>1564</v>
      </c>
      <c r="G134" s="14"/>
      <c r="H134" s="14"/>
      <c r="I134" s="15">
        <v>82.37</v>
      </c>
      <c r="J134" s="77">
        <v>3</v>
      </c>
      <c r="K134" s="92"/>
    </row>
    <row r="135" spans="1:11" ht="20" x14ac:dyDescent="0.25">
      <c r="A135" s="14" t="s">
        <v>1505</v>
      </c>
      <c r="B135" s="14" t="s">
        <v>1600</v>
      </c>
      <c r="C135" s="14" t="s">
        <v>1565</v>
      </c>
      <c r="D135" s="16">
        <v>45831</v>
      </c>
      <c r="E135" s="16"/>
      <c r="F135" s="14" t="s">
        <v>1511</v>
      </c>
      <c r="G135" s="14" t="s">
        <v>1515</v>
      </c>
      <c r="H135" s="14" t="s">
        <v>1513</v>
      </c>
      <c r="I135" s="15">
        <v>184.5</v>
      </c>
      <c r="J135" s="77">
        <v>4</v>
      </c>
      <c r="K135" s="92"/>
    </row>
    <row r="136" spans="1:11" ht="80" x14ac:dyDescent="0.25">
      <c r="A136" s="14" t="s">
        <v>1505</v>
      </c>
      <c r="B136" s="14" t="s">
        <v>1601</v>
      </c>
      <c r="C136" s="14" t="s">
        <v>1566</v>
      </c>
      <c r="D136" s="16">
        <v>45831</v>
      </c>
      <c r="E136" s="16"/>
      <c r="F136" s="14" t="s">
        <v>1567</v>
      </c>
      <c r="G136" s="14" t="s">
        <v>1568</v>
      </c>
      <c r="H136" s="14" t="s">
        <v>1569</v>
      </c>
      <c r="I136" s="15">
        <v>343</v>
      </c>
      <c r="J136" s="77">
        <v>3</v>
      </c>
      <c r="K136" s="92"/>
    </row>
    <row r="137" spans="1:11" ht="12.5" x14ac:dyDescent="0.25">
      <c r="A137" s="14" t="s">
        <v>1505</v>
      </c>
      <c r="B137" s="14" t="s">
        <v>1614</v>
      </c>
      <c r="C137" s="14" t="s">
        <v>1570</v>
      </c>
      <c r="D137" s="16">
        <v>45838</v>
      </c>
      <c r="E137" s="16"/>
      <c r="F137" s="14" t="s">
        <v>177</v>
      </c>
      <c r="G137" s="14" t="s">
        <v>1507</v>
      </c>
      <c r="H137" s="14" t="s">
        <v>1508</v>
      </c>
      <c r="I137" s="15">
        <v>16.09</v>
      </c>
      <c r="J137" s="77">
        <v>4</v>
      </c>
      <c r="K137" s="92"/>
    </row>
    <row r="138" spans="1:11" ht="12.5" x14ac:dyDescent="0.25">
      <c r="A138" s="14" t="s">
        <v>1505</v>
      </c>
      <c r="B138" s="14" t="s">
        <v>1614</v>
      </c>
      <c r="C138" s="14" t="s">
        <v>1570</v>
      </c>
      <c r="D138" s="16">
        <v>45838</v>
      </c>
      <c r="E138" s="16"/>
      <c r="F138" s="14" t="s">
        <v>1563</v>
      </c>
      <c r="G138" s="14" t="s">
        <v>1507</v>
      </c>
      <c r="H138" s="14" t="s">
        <v>1508</v>
      </c>
      <c r="I138" s="15">
        <v>4.21</v>
      </c>
      <c r="J138" s="77">
        <v>4</v>
      </c>
      <c r="K138" s="92"/>
    </row>
    <row r="139" spans="1:11" ht="60" x14ac:dyDescent="0.25">
      <c r="A139" s="14" t="s">
        <v>1505</v>
      </c>
      <c r="B139" s="14" t="s">
        <v>1615</v>
      </c>
      <c r="C139" s="14" t="s">
        <v>1571</v>
      </c>
      <c r="D139" s="16">
        <v>45895</v>
      </c>
      <c r="E139" s="16"/>
      <c r="F139" s="14" t="s">
        <v>1572</v>
      </c>
      <c r="G139" s="14" t="s">
        <v>1573</v>
      </c>
      <c r="H139" s="14" t="s">
        <v>1574</v>
      </c>
      <c r="I139" s="15">
        <v>2266.1799999999998</v>
      </c>
      <c r="J139" s="77">
        <v>2</v>
      </c>
      <c r="K139" s="92"/>
    </row>
    <row r="140" spans="1:11" ht="30" x14ac:dyDescent="0.25">
      <c r="A140" s="14" t="s">
        <v>1505</v>
      </c>
      <c r="B140" s="14" t="s">
        <v>1616</v>
      </c>
      <c r="C140" s="14" t="s">
        <v>1577</v>
      </c>
      <c r="D140" s="16">
        <v>45975</v>
      </c>
      <c r="E140" s="16"/>
      <c r="F140" s="14" t="s">
        <v>1576</v>
      </c>
      <c r="G140" s="14" t="s">
        <v>1534</v>
      </c>
      <c r="H140" s="14" t="s">
        <v>1535</v>
      </c>
      <c r="I140" s="15">
        <v>4256</v>
      </c>
      <c r="J140" s="77">
        <v>1</v>
      </c>
      <c r="K140" s="92"/>
    </row>
    <row r="141" spans="1:11" ht="30" x14ac:dyDescent="0.25">
      <c r="A141" s="14" t="s">
        <v>1505</v>
      </c>
      <c r="B141" s="14" t="s">
        <v>1617</v>
      </c>
      <c r="C141" s="14" t="s">
        <v>1580</v>
      </c>
      <c r="D141" s="16">
        <v>45978</v>
      </c>
      <c r="E141" s="16"/>
      <c r="F141" s="14" t="s">
        <v>1581</v>
      </c>
      <c r="G141" s="14" t="s">
        <v>1579</v>
      </c>
      <c r="H141" s="14" t="s">
        <v>1578</v>
      </c>
      <c r="I141" s="15">
        <v>655</v>
      </c>
      <c r="J141" s="77">
        <v>1</v>
      </c>
      <c r="K141" s="92"/>
    </row>
    <row r="142" spans="1:11" ht="12.5" x14ac:dyDescent="0.25">
      <c r="A142" s="14" t="s">
        <v>1505</v>
      </c>
      <c r="B142" s="14" t="s">
        <v>1618</v>
      </c>
      <c r="C142" s="14" t="s">
        <v>1582</v>
      </c>
      <c r="D142" s="16">
        <v>46010</v>
      </c>
      <c r="E142" s="16"/>
      <c r="F142" s="14" t="s">
        <v>1563</v>
      </c>
      <c r="G142" s="14" t="s">
        <v>1507</v>
      </c>
      <c r="H142" s="14" t="s">
        <v>1508</v>
      </c>
      <c r="I142" s="15">
        <v>21.53</v>
      </c>
      <c r="J142" s="77">
        <v>4</v>
      </c>
      <c r="K142" s="92"/>
    </row>
    <row r="143" spans="1:11" ht="20" x14ac:dyDescent="0.25">
      <c r="A143" s="14" t="s">
        <v>1505</v>
      </c>
      <c r="B143" s="14" t="s">
        <v>1619</v>
      </c>
      <c r="C143" s="14" t="s">
        <v>1583</v>
      </c>
      <c r="D143" s="16">
        <v>46015</v>
      </c>
      <c r="E143" s="16"/>
      <c r="F143" s="14" t="s">
        <v>1585</v>
      </c>
      <c r="G143" s="14" t="s">
        <v>520</v>
      </c>
      <c r="H143" s="14" t="s">
        <v>1584</v>
      </c>
      <c r="I143" s="15">
        <v>1020.02</v>
      </c>
      <c r="J143" s="77">
        <v>4</v>
      </c>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 right="0.196850393700787" top="0.47244094488188998" bottom="0.47244094488188998" header="0.31496062992126" footer="0.31496062992126"/>
  <pageSetup paperSize="9" scale="8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796875" defaultRowHeight="10" x14ac:dyDescent="0.2"/>
  <cols>
    <col min="1" max="1" width="9.453125" style="179" bestFit="1" customWidth="1"/>
    <col min="2" max="2" width="46.1796875" style="180" bestFit="1" customWidth="1"/>
    <col min="3" max="3" width="15.453125" style="180" bestFit="1" customWidth="1"/>
    <col min="4" max="4" width="20.453125" style="180" customWidth="1"/>
    <col min="5" max="5" width="21" style="180" bestFit="1" customWidth="1"/>
    <col min="6" max="6" width="6.1796875" style="180" bestFit="1" customWidth="1"/>
    <col min="7" max="7" width="22.81640625" style="180" customWidth="1"/>
    <col min="8" max="8" width="23.45312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453125" style="188" customWidth="1"/>
    <col min="5" max="5" width="6" style="189" bestFit="1" customWidth="1"/>
    <col min="6" max="6" width="4.453125" style="183" bestFit="1" customWidth="1"/>
    <col min="7" max="7" width="5.453125" style="184" bestFit="1" customWidth="1"/>
    <col min="8" max="8" width="5.453125" style="184" customWidth="1"/>
    <col min="9" max="9" width="8.453125" style="3" bestFit="1" customWidth="1"/>
    <col min="10" max="10" width="12.453125" style="3" bestFit="1" customWidth="1"/>
    <col min="11" max="11" width="19.453125" style="3" customWidth="1"/>
    <col min="12" max="12" width="13.453125" style="3" bestFit="1" customWidth="1"/>
    <col min="13" max="13" width="13.453125" style="3" customWidth="1"/>
    <col min="14" max="16384" width="9.1796875" style="3"/>
  </cols>
  <sheetData>
    <row r="1" spans="1:14" s="4" customFormat="1" ht="21"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90">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9">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ColWidth="8.81640625" defaultRowHeight="12.5" x14ac:dyDescent="0.25"/>
  <cols>
    <col min="1" max="1" width="24.1796875" customWidth="1"/>
    <col min="2" max="2" width="2.1796875" customWidth="1"/>
    <col min="3" max="3" width="5" bestFit="1" customWidth="1"/>
    <col min="4" max="4" width="14" bestFit="1" customWidth="1"/>
    <col min="5" max="5" width="6.453125" bestFit="1" customWidth="1"/>
    <col min="7" max="7" width="41.453125" bestFit="1" customWidth="1"/>
    <col min="8" max="8" width="2" customWidth="1"/>
    <col min="9" max="9" width="6.453125" bestFit="1" customWidth="1"/>
    <col min="10" max="10" width="41.1796875" bestFit="1" customWidth="1"/>
  </cols>
  <sheetData>
    <row r="1" spans="1:14" s="1" customFormat="1" ht="13" x14ac:dyDescent="0.3">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453125" style="139" customWidth="1"/>
    <col min="4" max="4" width="10.453125" style="137" customWidth="1"/>
    <col min="5" max="5" width="37.453125" style="137" customWidth="1"/>
    <col min="6" max="6" width="36.453125" style="137" customWidth="1"/>
    <col min="7" max="13" width="9.1796875" style="137"/>
    <col min="14" max="14" width="38.453125" style="137" hidden="1" customWidth="1"/>
    <col min="15" max="16" width="9.1796875" style="137" hidden="1" customWidth="1"/>
    <col min="17" max="16384" width="9.1796875" style="137"/>
  </cols>
  <sheetData>
    <row r="1" spans="1:16" ht="37.5" customHeight="1" x14ac:dyDescent="0.25">
      <c r="A1" s="369" t="str">
        <f>Spolu!C3&amp;", "&amp;Spolu!C6</f>
        <v>Slovenská asociácia pretláčania rukou, Vavrečka 311, Námestovo, 029 01</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1275</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1"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2" t="s">
        <v>1288</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1290</v>
      </c>
    </row>
    <row r="15" spans="1:16" ht="32.25" customHeight="1" thickBot="1" x14ac:dyDescent="0.3">
      <c r="A15" s="139" t="s">
        <v>1291</v>
      </c>
      <c r="B15" s="374" t="s">
        <v>1292</v>
      </c>
      <c r="C15" s="375"/>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4"/>
      <c r="N17" s="137" t="str">
        <f t="shared" si="0"/>
        <v xml:space="preserve">q - </v>
      </c>
      <c r="O17" s="137" t="s">
        <v>367</v>
      </c>
    </row>
    <row r="18" spans="1:16" x14ac:dyDescent="0.25">
      <c r="B18" s="193" t="s">
        <v>1299</v>
      </c>
      <c r="C18" s="142" t="str">
        <f>Spolu!C4</f>
        <v>30811686</v>
      </c>
      <c r="E18" s="147" t="s">
        <v>1300</v>
      </c>
      <c r="F18" s="284">
        <v>421947749446</v>
      </c>
      <c r="N18" s="137" t="str">
        <f t="shared" si="0"/>
        <v xml:space="preserve">r - </v>
      </c>
      <c r="O18" s="137" t="s">
        <v>368</v>
      </c>
    </row>
    <row r="19" spans="1:16" x14ac:dyDescent="0.25">
      <c r="E19" s="147" t="s">
        <v>1301</v>
      </c>
      <c r="F19" s="284">
        <v>421947749756</v>
      </c>
    </row>
    <row r="20" spans="1:16" ht="16" thickBot="1" x14ac:dyDescent="0.3">
      <c r="A20" s="139" t="s">
        <v>396</v>
      </c>
      <c r="B20" s="143">
        <f>F6</f>
        <v>0</v>
      </c>
      <c r="E20" s="208"/>
      <c r="F20" s="285"/>
    </row>
    <row r="21" spans="1:16" ht="189" customHeight="1" x14ac:dyDescent="0.25">
      <c r="B21" s="211"/>
      <c r="C21" s="144"/>
    </row>
    <row r="22" spans="1:16" ht="39.75" customHeight="1" x14ac:dyDescent="0.25">
      <c r="B22" s="368" t="s">
        <v>1302</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453125" style="139" customWidth="1"/>
    <col min="4" max="4" width="10.453125" style="137" customWidth="1"/>
    <col min="5" max="5" width="37.453125" style="137" customWidth="1"/>
    <col min="6" max="6" width="36.453125" style="137" customWidth="1"/>
    <col min="7" max="7" width="19.1796875" style="137" bestFit="1" customWidth="1"/>
    <col min="8" max="8" width="3.1796875" style="137" customWidth="1"/>
    <col min="9" max="13" width="9.1796875" style="137"/>
    <col min="14" max="14" width="38.453125" style="137" hidden="1" customWidth="1"/>
    <col min="15" max="16" width="9.1796875" style="137" hidden="1" customWidth="1"/>
    <col min="17" max="17" width="9.1796875" style="137" customWidth="1"/>
    <col min="18" max="16384" width="9.1796875" style="137"/>
  </cols>
  <sheetData>
    <row r="1" spans="1:16" ht="37.5" customHeight="1" x14ac:dyDescent="0.25">
      <c r="A1" s="369" t="str">
        <f>Spolu!C3&amp;", "&amp;Spolu!C6</f>
        <v>Slovenská asociácia pretláčania rukou, Vavrečka 311, Námestovo, 029 01</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1275</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2" t="s">
        <v>1307</v>
      </c>
      <c r="B12" s="372"/>
      <c r="C12" s="372"/>
      <c r="D12" s="138"/>
      <c r="E12" s="138"/>
      <c r="F12" s="195" t="s">
        <v>1308</v>
      </c>
      <c r="G12" s="138"/>
      <c r="N12" s="137" t="str">
        <f t="shared" si="0"/>
        <v>l - podpora zdravotne postihnutých športovcov</v>
      </c>
      <c r="O12" s="137" t="s">
        <v>360</v>
      </c>
      <c r="P12" s="137" t="str">
        <f>Spolu!B28</f>
        <v>podpora zdravotne postihnutých športovcov</v>
      </c>
    </row>
    <row r="13" spans="1:16" ht="55.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1399</v>
      </c>
      <c r="N13" s="137" t="str">
        <f t="shared" si="0"/>
        <v>m - organizácia tradičných športových podujatí</v>
      </c>
      <c r="O13" s="137" t="s">
        <v>362</v>
      </c>
      <c r="P13" s="137" t="str">
        <f>Spolu!B29</f>
        <v>organizácia tradičných športových podujatí</v>
      </c>
    </row>
    <row r="14" spans="1:16" ht="34.5" customHeight="1" x14ac:dyDescent="0.25">
      <c r="A14" s="139" t="s">
        <v>1291</v>
      </c>
      <c r="B14" s="374" t="s">
        <v>1309</v>
      </c>
      <c r="C14" s="375"/>
      <c r="F14" s="313"/>
      <c r="N14" s="137" t="str">
        <f t="shared" si="0"/>
        <v xml:space="preserve">n - </v>
      </c>
      <c r="O14" s="137" t="s">
        <v>364</v>
      </c>
    </row>
    <row r="15" spans="1:16" ht="34.5" customHeight="1" x14ac:dyDescent="0.25">
      <c r="A15" s="139" t="s">
        <v>1310</v>
      </c>
      <c r="B15" s="374"/>
      <c r="C15" s="375"/>
      <c r="F15" s="377"/>
      <c r="N15" s="137" t="str">
        <f t="shared" si="0"/>
        <v xml:space="preserve">o - </v>
      </c>
      <c r="O15" s="137" t="s">
        <v>365</v>
      </c>
    </row>
    <row r="16" spans="1:16" x14ac:dyDescent="0.25">
      <c r="A16" s="139" t="s">
        <v>1294</v>
      </c>
      <c r="B16" s="142">
        <f>F8</f>
        <v>0</v>
      </c>
      <c r="C16" s="137"/>
      <c r="F16" s="377"/>
      <c r="N16" s="137" t="str">
        <f t="shared" si="0"/>
        <v xml:space="preserve">p - </v>
      </c>
      <c r="O16" s="137" t="s">
        <v>366</v>
      </c>
    </row>
    <row r="17" spans="1:16" ht="32.25" customHeight="1" x14ac:dyDescent="0.25">
      <c r="A17" s="139" t="s">
        <v>1297</v>
      </c>
      <c r="B17" s="142">
        <f>F9</f>
        <v>0</v>
      </c>
      <c r="C17" s="137"/>
      <c r="F17" s="377"/>
      <c r="N17" s="137" t="str">
        <f t="shared" si="0"/>
        <v xml:space="preserve">q - </v>
      </c>
      <c r="O17" s="137" t="s">
        <v>367</v>
      </c>
    </row>
    <row r="18" spans="1:16" ht="16" thickBot="1" x14ac:dyDescent="0.3">
      <c r="B18" s="193" t="s">
        <v>1311</v>
      </c>
      <c r="C18" s="194">
        <v>31</v>
      </c>
      <c r="N18" s="137" t="str">
        <f t="shared" si="0"/>
        <v xml:space="preserve">r - </v>
      </c>
      <c r="O18" s="137" t="s">
        <v>368</v>
      </c>
    </row>
    <row r="19" spans="1:16" x14ac:dyDescent="0.25">
      <c r="B19" s="193" t="s">
        <v>1299</v>
      </c>
      <c r="C19" s="142" t="str">
        <f>Spolu!C4</f>
        <v>30811686</v>
      </c>
      <c r="F19" s="145" t="s">
        <v>1295</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1300</v>
      </c>
      <c r="G21" s="286">
        <v>421947749446</v>
      </c>
      <c r="H21" s="148"/>
      <c r="N21" s="137" t="str">
        <f>O21&amp;" - "&amp;P21</f>
        <v>026 01 - Šport pre všetkých, školský a univerzitný šport</v>
      </c>
      <c r="O21" s="137" t="s">
        <v>317</v>
      </c>
      <c r="P21" s="137" t="s">
        <v>318</v>
      </c>
    </row>
    <row r="22" spans="1:16" x14ac:dyDescent="0.25">
      <c r="A22" s="137"/>
      <c r="B22" s="137"/>
      <c r="F22" s="147" t="s">
        <v>1301</v>
      </c>
      <c r="G22" s="286">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1302</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1315</v>
      </c>
    </row>
    <row r="2" spans="1:2" ht="30" customHeight="1" x14ac:dyDescent="0.25">
      <c r="A2" s="378" t="s">
        <v>1316</v>
      </c>
      <c r="B2" s="378"/>
    </row>
    <row r="3" spans="1:2" ht="13"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Doklady!Názvy_tisku</vt:lpstr>
      <vt:lpstr>Príklady!Názvy_tisku</vt:lpstr>
      <vt:lpstr>Spolu!Názvy_tisku</vt:lpstr>
      <vt:lpstr>'Avízo - vratka'!Oblast_tisku</vt:lpstr>
      <vt:lpstr>'Avízo - výnosy'!Oblast_tisku</vt:lpstr>
      <vt:lpstr>Doklady!Oblast_tisku</vt:lpstr>
      <vt:lpstr>Príjmy!Oblast_tisku</vt:lpstr>
      <vt:lpstr>Príklady!Oblast_tisku</vt:lpstr>
      <vt:lpstr>Skratky!Oblast_tisku</vt:lpstr>
      <vt:lpstr>Spolu!Oblast_tisku</vt:lpstr>
      <vt:lpstr>Usmernenie!Oblast_tisku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Dagmar Petrová</cp:lastModifiedBy>
  <cp:revision/>
  <cp:lastPrinted>2026-03-02T12:39:23Z</cp:lastPrinted>
  <dcterms:created xsi:type="dcterms:W3CDTF">2017-02-20T06:20:12Z</dcterms:created>
  <dcterms:modified xsi:type="dcterms:W3CDTF">2026-03-03T13:38:51Z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