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SZPH\Dropbox\HOKEJ\SZPH\A _SEKRETARIAT\Účtovníctvo\2025\ROZPOČET\MCRS\vyúčtovanie\"/>
    </mc:Choice>
  </mc:AlternateContent>
  <xr:revisionPtr revIDLastSave="0" documentId="8_{6BAB1C66-6AE7-43EB-AA61-6FCD42A4440A}" xr6:coauthVersionLast="47" xr6:coauthVersionMax="47" xr10:uidLastSave="{00000000-0000-0000-0000-000000000000}"/>
  <bookViews>
    <workbookView xWindow="2868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B3" i="6"/>
  <c r="B4" i="6"/>
  <c r="H2" i="7"/>
  <c r="N363" i="1"/>
  <c r="I33" i="9" l="1"/>
  <c r="C18" i="10"/>
  <c r="C6" i="9"/>
  <c r="A1" i="10" s="1"/>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L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C13" i="6"/>
  <c r="C10" i="6"/>
  <c r="K40" i="9"/>
  <c r="L41" i="9"/>
  <c r="L43" i="9"/>
  <c r="L46" i="9" s="1"/>
  <c r="K45" i="9"/>
  <c r="B43" i="9" s="1"/>
  <c r="M13" i="4"/>
  <c r="K12" i="4"/>
  <c r="J12" i="4" s="1"/>
  <c r="C11" i="6"/>
  <c r="L63" i="9" l="1"/>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<sst xmlns="http://schemas.openxmlformats.org/spreadsheetml/2006/main" count="3426" uniqueCount="1918">
  <si>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</si>
  <si>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</si>
  <si>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</si>
  <si>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</si>
  <si>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</si>
  <si>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</si>
  <si>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</si>
  <si>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</si>
  <si>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</si>
  <si>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</si>
  <si>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</si>
  <si>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</si>
  <si>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</si>
  <si>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</si>
  <si>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</si>
  <si>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</si>
  <si>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</si>
  <si>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</si>
  <si>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</si>
  <si>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</si>
  <si>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</si>
  <si>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</si>
  <si>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</si>
  <si>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</si>
  <si>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</si>
  <si>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</si>
  <si>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</si>
  <si>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</si>
  <si>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</si>
  <si>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</si>
  <si>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</si>
  <si>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</si>
  <si>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</si>
  <si>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</si>
  <si>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</si>
  <si>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</si>
  <si>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</si>
  <si>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</si>
  <si>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</si>
  <si>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</si>
  <si>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</si>
  <si>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</si>
  <si>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</si>
  <si>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</si>
  <si>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</si>
  <si>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</si>
  <si>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</si>
  <si>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</si>
  <si>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</si>
  <si>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</si>
  <si>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</si>
  <si>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</si>
  <si>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</si>
  <si>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</si>
  <si>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</si>
  <si>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</si>
  <si>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</si>
  <si>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</si>
  <si>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</si>
  <si>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</si>
  <si>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</si>
  <si>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</si>
  <si>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</si>
  <si>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</si>
  <si>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</si>
  <si>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</si>
  <si>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</si>
  <si>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</si>
  <si>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</si>
  <si>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</si>
  <si>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</si>
  <si>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</si>
  <si>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</si>
  <si>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</si>
  <si>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</si>
  <si>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</si>
  <si>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</si>
  <si>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</si>
  <si>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</si>
  <si>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</si>
  <si>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</si>
  <si>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</si>
  <si>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</si>
  <si>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</si>
  <si>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</si>
  <si>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</si>
  <si>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</si>
  <si>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</si>
  <si>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</si>
  <si>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</si>
  <si>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</si>
  <si>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</si>
  <si>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</si>
  <si>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</si>
  <si>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</si>
  <si>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</si>
  <si>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</si>
  <si>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</si>
  <si>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</si>
  <si>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</si>
  <si>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</si>
  <si>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</si>
  <si>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</si>
  <si>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</si>
  <si>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</si>
  <si>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</si>
  <si>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</si>
  <si>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</si>
  <si>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</si>
  <si>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</si>
  <si>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</si>
  <si>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</si>
  <si>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</si>
  <si>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</si>
  <si>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</si>
  <si>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</si>
  <si>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</si>
  <si>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</si>
  <si>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</si>
  <si>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</si>
  <si>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</si>
  <si>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</si>
  <si>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</si>
  <si>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</si>
  <si>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</si>
  <si>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</si>
  <si>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</si>
  <si>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</si>
  <si>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</si>
  <si>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</si>
  <si>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</si>
  <si>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</si>
  <si>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</si>
  <si>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</si>
  <si>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</si>
  <si>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</si>
  <si>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</si>
  <si>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</si>
  <si>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</si>
  <si>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</si>
  <si>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</si>
  <si>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</si>
  <si>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</si>
  <si>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</si>
  <si>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</si>
  <si>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</si>
  <si>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</si>
  <si>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</si>
  <si>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</si>
  <si>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</si>
  <si>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</si>
  <si>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</si>
  <si>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</si>
  <si>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</si>
  <si>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</si>
  <si>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</si>
  <si>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</si>
  <si>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</si>
  <si>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</si>
  <si>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</si>
  <si>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</si>
  <si>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</si>
  <si>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</si>
  <si>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</si>
  <si>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</si>
  <si>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</si>
  <si>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</si>
  <si>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</si>
  <si>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</si>
  <si>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</si>
  <si>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</si>
  <si>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</si>
  <si>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</si>
  <si>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</si>
  <si>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</si>
  <si>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</si>
  <si>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</si>
  <si>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</si>
  <si>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</si>
  <si>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</si>
  <si>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</si>
  <si>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</si>
  <si>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</si>
  <si>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</si>
  <si>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</si>
  <si>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</si>
  <si>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</si>
  <si>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</si>
  <si>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</si>
  <si>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</si>
  <si>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</si>
  <si>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</si>
  <si>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</si>
  <si>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</si>
  <si>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</si>
  <si>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</si>
  <si>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</si>
  <si>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</si>
  <si>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</si>
  <si>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</si>
  <si>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</si>
  <si>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</si>
  <si>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</si>
  <si>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</si>
  <si>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</si>
  <si>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</si>
  <si>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</si>
  <si>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</si>
  <si>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</si>
  <si>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</si>
  <si>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</si>
  <si>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</si>
  <si>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</si>
  <si>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</si>
  <si>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</si>
  <si>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</si>
  <si>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</si>
  <si>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</si>
  <si>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</si>
  <si>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</si>
  <si>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</si>
  <si>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</si>
  <si>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</si>
  <si>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</si>
  <si>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</si>
  <si>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</si>
  <si>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</si>
  <si>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</si>
  <si>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</si>
  <si>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</si>
  <si>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</si>
  <si>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</si>
  <si>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</si>
  <si>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</si>
  <si>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</si>
  <si>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</si>
  <si>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</si>
  <si>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</si>
  <si>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</si>
  <si>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</si>
  <si>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</si>
  <si>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</si>
  <si>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</si>
  <si>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</si>
  <si>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</si>
  <si>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</si>
  <si>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</si>
  <si>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</si>
  <si>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</si>
  <si>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</si>
  <si>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</si>
  <si>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</si>
  <si>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</si>
  <si>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</si>
  <si>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</si>
  <si>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</si>
  <si>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</si>
  <si>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</si>
  <si>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</si>
  <si>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</si>
  <si>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</si>
  <si>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</si>
  <si>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</si>
  <si>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</si>
  <si>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</si>
  <si>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</si>
  <si>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</si>
  <si>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</si>
  <si>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</si>
  <si>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</si>
  <si>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</si>
  <si>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</si>
  <si>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</si>
  <si>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</si>
  <si>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</si>
  <si>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</si>
  <si>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</si>
  <si>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</si>
  <si>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</si>
  <si>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</si>
  <si>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</si>
  <si>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</si>
  <si>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</si>
  <si>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</si>
  <si>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</si>
  <si>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</si>
  <si>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</si>
  <si>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</si>
  <si>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</si>
  <si>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</si>
  <si>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</si>
  <si>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</si>
  <si>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</si>
  <si>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</si>
  <si>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</si>
  <si>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</si>
  <si>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</si>
  <si>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</si>
  <si>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</si>
  <si>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</si>
  <si>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</si>
  <si>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</si>
  <si>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</si>
  <si>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</si>
  <si>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</si>
  <si>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</si>
  <si>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</si>
  <si>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</si>
  <si>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</si>
  <si>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</si>
  <si>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</si>
  <si>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</si>
  <si>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</si>
  <si>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</si>
  <si>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</si>
  <si>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</si>
  <si>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</si>
  <si>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</si>
  <si>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</si>
  <si>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</si>
  <si>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</si>
  <si>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</si>
  <si>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</si>
  <si>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</si>
  <si>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</si>
  <si>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</si>
  <si>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</si>
  <si>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</si>
  <si>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</si>
  <si>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</si>
  <si>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</si>
  <si>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</si>
  <si>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</si>
  <si>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</si>
  <si>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</si>
  <si>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</si>
  <si>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</si>
  <si>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</si>
  <si>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</si>
  <si>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</si>
  <si>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</si>
  <si>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</si>
  <si>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</si>
  <si>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</si>
  <si>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</si>
  <si>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</si>
  <si>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</si>
  <si>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</si>
  <si>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</si>
  <si>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</si>
  <si>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</si>
  <si>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</si>
  <si>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</si>
  <si>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</si>
  <si>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</si>
  <si>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</si>
  <si>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</si>
  <si>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</si>
  <si>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</si>
  <si>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</si>
  <si>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</si>
  <si>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</si>
  <si>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</si>
  <si>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</si>
  <si>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</si>
  <si>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</si>
  <si>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</si>
  <si>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</si>
  <si>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</si>
  <si>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</si>
  <si>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</si>
  <si>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</si>
  <si>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</si>
  <si>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</si>
  <si>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</si>
  <si>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</si>
  <si>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</si>
  <si>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</si>
  <si>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</si>
  <si>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</si>
  <si>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</si>
  <si>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</si>
  <si>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</si>
  <si>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</si>
  <si>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</si>
  <si>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</si>
  <si>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</si>
  <si>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</si>
  <si>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</si>
  <si>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</si>
  <si>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</si>
  <si>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</si>
  <si>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</si>
  <si>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</si>
  <si>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</si>
  <si>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</si>
  <si>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</si>
  <si>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</si>
  <si>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</si>
  <si>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</si>
  <si>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</si>
  <si>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</si>
  <si>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</si>
  <si>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</si>
  <si>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</si>
  <si>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</si>
  <si>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</si>
  <si>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</si>
  <si>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</si>
  <si>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</si>
  <si>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</si>
  <si>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</si>
  <si>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</si>
  <si>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</si>
  <si>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</si>
  <si>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</si>
  <si>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</si>
  <si>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</si>
  <si>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</si>
  <si>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</si>
  <si>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</si>
  <si>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</si>
  <si>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</si>
  <si>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</si>
  <si>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</si>
  <si>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</si>
  <si>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</si>
  <si>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</si>
  <si>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</si>
  <si>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</si>
  <si>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</si>
  <si>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</si>
  <si>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</si>
  <si>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</si>
  <si>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</si>
  <si>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</si>
  <si>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</si>
  <si>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</si>
  <si>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</si>
  <si>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</si>
  <si>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</si>
  <si>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</si>
  <si>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</si>
  <si>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</si>
  <si>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</si>
  <si>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</si>
  <si>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</si>
  <si>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</si>
  <si>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</si>
  <si>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</si>
  <si>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</si>
  <si>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</si>
  <si>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</si>
  <si>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</si>
  <si>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</si>
  <si>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</si>
  <si>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</si>
  <si>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</si>
  <si>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</si>
  <si>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</si>
  <si>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</si>
  <si>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</si>
  <si>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</si>
  <si>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</si>
  <si>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</si>
  <si>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</si>
  <si>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</si>
  <si>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</si>
  <si>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</si>
  <si>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</si>
  <si>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</si>
  <si>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</si>
  <si>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</si>
  <si>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</si>
  <si>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</si>
  <si>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</si>
  <si>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</si>
  <si>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</si>
  <si>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</si>
  <si>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</si>
  <si>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</si>
  <si>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</si>
  <si>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</si>
  <si>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</si>
  <si>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</si>
  <si>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</si>
  <si>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</si>
  <si>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</si>
  <si>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</si>
  <si>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</si>
  <si>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</si>
  <si>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</si>
  <si>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</si>
  <si>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</si>
  <si>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</si>
  <si>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</si>
  <si>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</si>
  <si>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</si>
  <si>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</si>
  <si>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</si>
  <si>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</si>
  <si>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</si>
  <si>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</si>
  <si>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</si>
  <si>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</si>
  <si>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</si>
  <si>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</si>
  <si>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</si>
  <si>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</si>
  <si>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</si>
  <si>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</si>
  <si>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</si>
  <si>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</si>
  <si>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</si>
  <si>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</si>
  <si>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</si>
  <si>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</si>
  <si>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</si>
  <si>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</si>
  <si>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</si>
  <si>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</si>
  <si>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</si>
  <si>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</si>
  <si>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</si>
  <si>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</si>
  <si>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</si>
  <si>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</si>
  <si>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</si>
  <si>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</si>
  <si>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</si>
  <si>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</si>
  <si>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</si>
  <si>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</si>
  <si>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</si>
  <si>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</si>
  <si>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</si>
  <si>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</si>
  <si>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</si>
  <si>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</si>
  <si>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</si>
  <si>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</si>
  <si>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</si>
  <si>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</si>
  <si>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</si>
  <si>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</si>
  <si>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</si>
  <si>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</si>
  <si>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</si>
  <si>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</si>
  <si>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</si>
  <si>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</si>
  <si>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</si>
  <si>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</si>
  <si>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</si>
  <si>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</si>
  <si>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</si>
  <si>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</si>
  <si>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</si>
  <si>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</si>
  <si>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</si>
  <si>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</si>
  <si>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</si>
  <si>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</si>
  <si>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</si>
  <si>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</si>
  <si>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</si>
  <si>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</si>
  <si>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</si>
  <si>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</si>
  <si>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</si>
  <si>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</si>
  <si>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</si>
  <si>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</si>
  <si>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</si>
  <si>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</si>
  <si>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</si>
  <si>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</si>
  <si>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</si>
  <si>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</si>
  <si>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</si>
  <si>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</si>
  <si>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</si>
  <si>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</si>
  <si>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</si>
  <si>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</si>
  <si>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</si>
  <si>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</si>
  <si>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</si>
  <si>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</si>
  <si>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</si>
  <si>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</si>
  <si>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</si>
  <si>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</si>
  <si>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</si>
  <si>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</si>
  <si>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</si>
  <si>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</si>
  <si>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</si>
  <si>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</si>
  <si>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</si>
  <si>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</si>
  <si>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</si>
  <si>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</si>
  <si>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</si>
  <si>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</si>
  <si>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</si>
  <si>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</si>
  <si>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</si>
  <si>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</si>
  <si>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</si>
  <si>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</si>
  <si>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</si>
  <si>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</si>
  <si>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</si>
  <si>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</si>
  <si>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</si>
  <si>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</si>
  <si>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</si>
  <si>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</si>
  <si>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</si>
  <si>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</si>
  <si>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</si>
  <si>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</si>
  <si>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</si>
  <si>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</si>
  <si>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</si>
  <si>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</si>
  <si>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</si>
  <si>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</si>
  <si>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</si>
  <si>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</si>
  <si>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</si>
  <si>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</si>
  <si>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</si>
  <si>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</si>
  <si>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</si>
  <si>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</si>
  <si>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</si>
  <si>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</si>
  <si>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</si>
  <si>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</si>
  <si>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</si>
  <si>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</si>
  <si>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</si>
  <si>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</si>
  <si>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</si>
  <si>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</si>
  <si>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</si>
  <si>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</si>
  <si>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</si>
  <si>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</si>
  <si>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</si>
  <si>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</si>
  <si>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</si>
  <si>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</si>
  <si>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</si>
  <si>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</si>
  <si>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</si>
  <si>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</si>
  <si>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</si>
  <si>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</si>
  <si>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</si>
  <si>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</si>
  <si>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</si>
  <si>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</si>
  <si>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</si>
  <si>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</si>
  <si>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</si>
  <si>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</si>
  <si>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</si>
  <si>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</si>
  <si>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</si>
  <si>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</si>
  <si>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</si>
  <si>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</si>
  <si>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</si>
  <si>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</si>
  <si>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</si>
  <si>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</si>
  <si>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</si>
  <si>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</si>
  <si>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</si>
  <si>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</si>
  <si>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</si>
  <si>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</si>
  <si>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</si>
  <si>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</si>
  <si>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</si>
  <si>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</si>
  <si>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</si>
  <si>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</si>
  <si>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</si>
  <si>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</si>
  <si>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</si>
  <si>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</si>
  <si>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</si>
  <si>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</si>
  <si>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</si>
  <si>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</si>
  <si>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</si>
  <si>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</si>
  <si>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</si>
  <si>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</si>
  <si>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</si>
  <si>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</si>
  <si>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</si>
  <si>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</si>
  <si>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</si>
  <si>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</si>
  <si>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</si>
  <si>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</si>
  <si>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</si>
  <si>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</si>
  <si>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</si>
  <si>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</si>
  <si>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</si>
  <si>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</si>
  <si>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</si>
  <si>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</si>
  <si>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</si>
  <si>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</si>
  <si>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</si>
  <si>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</si>
  <si>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</si>
  <si>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</si>
  <si>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</si>
  <si>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</si>
  <si>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</si>
  <si>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</si>
  <si>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</si>
  <si>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</si>
  <si>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</si>
  <si>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</si>
  <si>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</si>
  <si>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</si>
  <si>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</si>
  <si>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</si>
  <si>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</si>
  <si>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</si>
  <si>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</si>
  <si>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</si>
  <si>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</si>
  <si>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</si>
  <si>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</si>
  <si>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</si>
  <si>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</si>
  <si>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</si>
  <si>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</si>
  <si>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</si>
  <si>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</si>
  <si>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</si>
  <si>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</si>
  <si>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</si>
  <si>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</si>
  <si>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</si>
  <si>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</si>
  <si>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</si>
  <si>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</si>
  <si>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</si>
  <si>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</si>
  <si>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</si>
  <si>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</si>
  <si>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</si>
  <si>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</si>
  <si>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</si>
  <si>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</si>
  <si>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</si>
  <si>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</si>
  <si>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</si>
  <si>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</si>
  <si>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</si>
  <si>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</si>
  <si>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</si>
  <si>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</si>
  <si>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</si>
  <si>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</si>
  <si>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</si>
  <si>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</si>
  <si>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</si>
  <si>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</si>
  <si>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</si>
  <si>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</si>
  <si>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</si>
  <si>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</si>
  <si>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</si>
  <si>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</si>
  <si>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</si>
  <si>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</si>
  <si>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</si>
  <si>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</si>
  <si>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</si>
  <si>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</si>
  <si>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</si>
  <si>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</si>
  <si>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</si>
  <si>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</si>
  <si>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</si>
  <si>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</si>
  <si>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</si>
  <si>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</si>
  <si>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</si>
  <si>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</si>
  <si>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</si>
  <si>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</si>
  <si>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</si>
  <si>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</si>
  <si>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</si>
  <si>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</si>
  <si>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</si>
  <si>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</si>
  <si>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</si>
  <si>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</si>
  <si>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</si>
  <si>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</si>
  <si>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</si>
  <si>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</si>
  <si>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</si>
  <si>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</si>
  <si>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</si>
  <si>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</si>
  <si>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</si>
  <si>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</si>
  <si>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</si>
  <si>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</si>
  <si>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</si>
  <si>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</si>
  <si>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</si>
  <si>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</si>
  <si>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</si>
  <si>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</si>
  <si>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</si>
  <si>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</si>
  <si>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</si>
  <si>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</si>
  <si>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</si>
  <si>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</si>
  <si>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</si>
  <si>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</si>
  <si>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</si>
  <si>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</si>
  <si>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</si>
  <si>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</si>
  <si>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</si>
  <si>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</si>
  <si>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</si>
  <si>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</si>
  <si>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</si>
  <si>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</si>
  <si>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</si>
  <si>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</si>
  <si>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</si>
  <si>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</si>
  <si>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</si>
  <si>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</si>
  <si>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</si>
  <si>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</si>
  <si>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</si>
  <si>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</si>
  <si>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</si>
  <si>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</si>
  <si>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</si>
  <si>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</si>
  <si>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</si>
  <si>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</si>
  <si>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</si>
  <si>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</si>
  <si>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</si>
  <si>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</si>
  <si>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</si>
  <si>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</si>
  <si>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</si>
  <si>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</si>
  <si>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</si>
  <si>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</si>
  <si>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</si>
  <si>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</si>
  <si>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</si>
  <si>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</si>
  <si>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</si>
  <si>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</si>
  <si>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</si>
  <si>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</si>
  <si>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</si>
  <si>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</si>
  <si>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</si>
  <si>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</si>
  <si>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</si>
  <si>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</si>
  <si>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</si>
  <si>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</si>
  <si>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</si>
  <si>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</si>
  <si>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</si>
  <si>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</si>
  <si>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</si>
  <si>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</si>
  <si>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</si>
  <si>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</si>
  <si>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</si>
  <si>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</si>
  <si>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</si>
  <si>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</si>
  <si>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</si>
  <si>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</si>
  <si>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</si>
  <si>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</si>
  <si>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</si>
  <si>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</si>
  <si>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</si>
  <si>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</si>
  <si>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</si>
  <si>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</si>
  <si>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</si>
  <si>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</si>
  <si>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</si>
  <si>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</si>
  <si>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</si>
  <si>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</si>
  <si>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</si>
  <si>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</si>
  <si>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</si>
  <si>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</si>
  <si>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</si>
  <si>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</si>
  <si>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</si>
  <si>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</si>
  <si>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</si>
  <si>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</si>
  <si>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</si>
  <si>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</si>
  <si>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</si>
  <si>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</si>
  <si>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</si>
  <si>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</si>
  <si>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</si>
  <si>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</si>
  <si>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</si>
  <si>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</si>
  <si>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</si>
  <si>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</si>
  <si>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</si>
  <si>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</si>
  <si>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</si>
  <si>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</si>
  <si>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</si>
  <si>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</si>
  <si>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</si>
  <si>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</si>
  <si>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</si>
  <si>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</si>
  <si>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</si>
  <si>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</si>
  <si>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</si>
  <si>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</si>
  <si>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</si>
  <si>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</si>
  <si>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</si>
  <si>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</si>
  <si>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</si>
  <si>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</si>
  <si>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</si>
  <si>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</si>
  <si>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</si>
  <si>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</si>
  <si>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</si>
  <si>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</si>
  <si>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</si>
  <si>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</si>
  <si>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</si>
  <si>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</si>
  <si>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</si>
  <si>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</si>
  <si>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</si>
  <si>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</si>
  <si>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</si>
  <si>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</si>
  <si>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</si>
  <si>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</si>
  <si>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</si>
  <si>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</si>
  <si>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</si>
  <si>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</si>
  <si>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</si>
  <si>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</si>
  <si>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</si>
  <si>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</si>
  <si>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</si>
  <si>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</si>
  <si>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</si>
  <si>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</si>
  <si>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</si>
  <si>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</si>
  <si>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</si>
  <si>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</si>
  <si>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</si>
  <si>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</si>
  <si>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</si>
  <si>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</si>
  <si>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</si>
  <si>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</si>
  <si>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</si>
  <si>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</si>
  <si>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</si>
  <si>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</si>
  <si>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</si>
  <si>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</si>
  <si>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</si>
  <si>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</si>
  <si>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</si>
  <si>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</si>
  <si>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</si>
  <si>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</si>
  <si>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</si>
  <si>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</si>
  <si>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</si>
  <si>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</si>
  <si>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</si>
  <si>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</si>
  <si>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</si>
  <si>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</si>
  <si>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</si>
  <si>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</si>
  <si>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</si>
  <si>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</si>
  <si>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</si>
  <si>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</si>
  <si>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</si>
  <si>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</si>
  <si>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</si>
  <si>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</si>
  <si>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</si>
  <si>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</si>
  <si>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</si>
  <si>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</si>
  <si>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</si>
  <si>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</si>
  <si>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</si>
  <si>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</si>
  <si>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</si>
  <si>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</si>
  <si>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</si>
  <si>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</si>
  <si>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</si>
  <si>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</si>
  <si>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</si>
  <si>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</si>
  <si>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</si>
  <si>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</si>
  <si>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</si>
  <si>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</si>
  <si>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</si>
  <si>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</si>
  <si>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</si>
  <si>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</si>
  <si>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</si>
  <si>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</si>
  <si>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</si>
  <si>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</si>
  <si>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</si>
  <si>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</si>
  <si>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</si>
  <si>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</si>
  <si>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</si>
  <si>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</si>
  <si>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</si>
  <si>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</si>
  <si>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</si>
  <si>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</si>
  <si>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</si>
  <si>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</si>
  <si>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</si>
  <si>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</si>
  <si>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</si>
  <si>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</si>
  <si>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</si>
  <si>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</si>
  <si>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</si>
  <si>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</si>
  <si>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</si>
  <si>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</si>
  <si>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</si>
  <si>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</si>
  <si>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</si>
  <si>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</si>
  <si>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</si>
  <si>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</si>
  <si>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</si>
  <si>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</si>
  <si>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</si>
  <si>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</si>
  <si>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</si>
  <si>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</si>
  <si>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</si>
  <si>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</si>
  <si>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</si>
  <si>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</si>
  <si>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</si>
  <si>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</si>
  <si>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</si>
  <si>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</si>
  <si>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</si>
  <si>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</si>
  <si>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</si>
  <si>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</si>
  <si>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</si>
  <si>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</si>
  <si>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</si>
  <si>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</si>
  <si>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</si>
  <si>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</si>
  <si>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</si>
  <si>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</si>
  <si>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</si>
  <si>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</si>
  <si>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</si>
  <si>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</si>
  <si>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</si>
  <si>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</si>
  <si>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</si>
  <si>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</si>
  <si>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</si>
  <si>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</si>
  <si>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</si>
  <si>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</si>
  <si>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</si>
  <si>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</si>
  <si>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</si>
  <si>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</si>
  <si>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</si>
  <si>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</si>
  <si>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</si>
  <si>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</si>
  <si>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</si>
  <si>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</si>
  <si>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</si>
  <si>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</si>
  <si>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</si>
  <si>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</si>
  <si>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</si>
  <si>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</si>
  <si>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</si>
  <si>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</si>
  <si>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</si>
  <si>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</si>
  <si>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</si>
  <si>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</si>
  <si>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</si>
  <si>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</si>
  <si>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</si>
  <si>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</si>
  <si>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</si>
  <si>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</si>
  <si>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</si>
  <si>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</si>
  <si>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</si>
  <si>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</si>
  <si>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</si>
  <si>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</si>
  <si>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</si>
  <si>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</si>
  <si>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</si>
  <si>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</si>
  <si>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</si>
  <si>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</si>
  <si>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</si>
  <si>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</si>
  <si>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</si>
  <si>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</si>
  <si>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</si>
  <si>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</si>
  <si>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</si>
  <si>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</si>
  <si>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</si>
  <si>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</si>
  <si>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</si>
  <si>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</si>
  <si>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</si>
  <si>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</si>
  <si>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</si>
  <si>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</si>
  <si>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</si>
  <si>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</si>
  <si>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</si>
  <si>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</si>
  <si>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</si>
  <si>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</si>
  <si>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</si>
  <si>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</si>
  <si>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</si>
  <si>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</si>
  <si>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</si>
  <si>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</si>
  <si>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</si>
  <si>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</si>
  <si>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</si>
  <si>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</si>
  <si>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</si>
  <si>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</si>
  <si>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</si>
  <si>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</si>
  <si>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</si>
  <si>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</si>
  <si>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</si>
  <si>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</si>
  <si>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</si>
  <si>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</si>
  <si>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</si>
  <si>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</si>
  <si>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</si>
  <si>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</si>
  <si>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</si>
  <si>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</si>
  <si>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</si>
  <si>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</si>
  <si>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</si>
  <si>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</si>
  <si>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</si>
  <si>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</si>
  <si>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</si>
  <si>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</si>
  <si>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</si>
  <si>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</si>
  <si>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</si>
  <si>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</si>
  <si>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</si>
  <si>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</si>
  <si>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</si>
  <si>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</si>
  <si>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</si>
  <si>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</si>
  <si>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</si>
  <si>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</si>
  <si>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</si>
  <si>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</si>
  <si>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</si>
  <si>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</si>
  <si>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</si>
  <si>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</si>
  <si>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</si>
  <si>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</si>
  <si>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</si>
  <si>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</si>
  <si>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</si>
  <si>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</si>
  <si>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</si>
  <si>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</si>
  <si>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</si>
  <si>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</si>
  <si>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</si>
  <si>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</si>
  <si>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</si>
  <si>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</si>
  <si>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</si>
  <si>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</si>
  <si>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</si>
  <si>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</si>
  <si>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</si>
  <si>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</si>
  <si>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</si>
  <si>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</si>
  <si>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</si>
  <si>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</si>
  <si>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</si>
  <si>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</si>
  <si>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</si>
  <si>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</si>
  <si>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</si>
  <si>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</si>
  <si>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</si>
  <si>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</si>
  <si>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</si>
  <si>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</si>
  <si>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</si>
  <si>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</si>
  <si>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</si>
  <si>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</si>
  <si>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</si>
  <si>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</si>
  <si>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</si>
  <si>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</si>
  <si>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</si>
  <si>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</si>
  <si>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</si>
  <si>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</si>
  <si>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</si>
  <si>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</si>
  <si>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</si>
  <si>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</si>
  <si>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</si>
  <si>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</si>
  <si>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</si>
  <si>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</si>
  <si>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</si>
  <si>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</si>
  <si>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</si>
  <si>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</si>
  <si>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</si>
  <si>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</si>
  <si>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</si>
  <si>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</si>
  <si>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</si>
  <si>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</si>
  <si>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</si>
  <si>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</si>
  <si>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</si>
  <si>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</si>
  <si>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</si>
  <si>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</si>
  <si>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</si>
  <si>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</si>
  <si>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</si>
  <si>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</si>
  <si>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</si>
  <si>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</si>
  <si>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</si>
  <si>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</si>
  <si>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</si>
  <si>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</si>
  <si>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</si>
  <si>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</si>
  <si>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</si>
  <si>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</si>
  <si>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</si>
  <si>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</si>
  <si>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</si>
  <si>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</si>
  <si>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</si>
  <si>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</si>
  <si>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</si>
  <si>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</si>
  <si>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</si>
  <si>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</si>
  <si>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</si>
  <si>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</si>
  <si>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</si>
  <si>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</si>
  <si>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</si>
  <si>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</si>
  <si>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</si>
  <si>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</si>
  <si>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</si>
  <si>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</si>
  <si>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</si>
  <si>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</si>
  <si>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</si>
  <si>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</si>
  <si>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</si>
  <si>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</si>
  <si>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</si>
  <si>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</si>
  <si>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</si>
  <si>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</si>
  <si>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</si>
  <si>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</si>
  <si>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</si>
  <si>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</si>
  <si>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</si>
  <si>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</si>
  <si>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</si>
  <si>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</si>
  <si>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</si>
  <si>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</si>
  <si>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</si>
  <si>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</si>
  <si>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</si>
  <si>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</si>
  <si>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</si>
  <si>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</si>
  <si>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</si>
  <si>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</si>
  <si>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</si>
  <si>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</si>
  <si>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</si>
  <si>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</si>
  <si>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</si>
  <si>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</si>
  <si>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</si>
  <si>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</si>
  <si>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</si>
  <si>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</si>
  <si>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</si>
  <si>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</si>
  <si>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</si>
  <si>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</si>
  <si>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</si>
  <si>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</si>
  <si>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</si>
  <si>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</si>
  <si>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</si>
  <si>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</si>
  <si>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</si>
  <si>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</si>
  <si>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</si>
  <si>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</si>
  <si>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</si>
  <si>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</si>
  <si>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</si>
  <si>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</si>
  <si>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</si>
  <si>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</si>
  <si>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</si>
  <si>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</si>
  <si>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</si>
  <si>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</si>
  <si>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</si>
  <si>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</si>
  <si>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</si>
  <si>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</si>
  <si>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</si>
  <si>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</si>
  <si>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</si>
  <si>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</si>
  <si>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</si>
  <si>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</si>
  <si>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</si>
  <si>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</si>
  <si>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</si>
  <si>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</si>
  <si>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</si>
  <si>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</si>
  <si>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</si>
  <si>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</si>
  <si>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</si>
  <si>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</si>
  <si>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</si>
  <si>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</si>
  <si>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</si>
  <si>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</si>
  <si>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</si>
  <si>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</si>
  <si>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</si>
  <si>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</si>
  <si>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</si>
  <si>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</si>
  <si>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</si>
  <si>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</si>
  <si>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</si>
  <si>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</si>
  <si>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</si>
  <si>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</si>
  <si>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</si>
  <si>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</si>
  <si>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</si>
  <si>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</si>
  <si>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</si>
  <si>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</si>
  <si>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</si>
  <si>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</si>
  <si>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</si>
  <si>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</si>
  <si>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</si>
  <si>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</si>
  <si>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</si>
  <si>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</si>
  <si>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</si>
  <si>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</si>
  <si>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</si>
  <si>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</si>
  <si>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</si>
  <si>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</si>
  <si>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</si>
  <si>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</si>
  <si>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</si>
  <si>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</si>
  <si>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</si>
  <si>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</si>
  <si>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</si>
  <si>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</si>
  <si>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</si>
  <si>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</si>
  <si>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</si>
  <si>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</si>
  <si>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</si>
  <si>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</si>
  <si>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</si>
  <si>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</si>
  <si>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</si>
  <si>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</si>
  <si>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</si>
  <si>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</si>
  <si>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</si>
  <si>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</si>
  <si>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</si>
  <si>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</si>
  <si>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</si>
  <si>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</si>
  <si>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</si>
  <si>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</si>
  <si>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</si>
  <si>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</si>
  <si>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</si>
  <si>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</si>
  <si>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</si>
  <si>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</si>
  <si>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</si>
  <si>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</si>
  <si>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</si>
  <si>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</si>
  <si>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</si>
  <si>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</si>
  <si>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</si>
  <si>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</si>
  <si>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</si>
  <si>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</si>
  <si>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</si>
  <si>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</si>
  <si>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pozemný hokej - bežné transfery</t>
  </si>
  <si>
    <t>251049</t>
  </si>
  <si>
    <t xml:space="preserve">Pracovná cesta
Názov: Sústredenie U21
Termín: 3-5.01.2025
Miesto - Kolín, Nemecko 
Spôsob dopravy: Vlak
Počet všetkých osob: 10
Tréner: 1 
cestovné </t>
  </si>
  <si>
    <t>osoba</t>
  </si>
  <si>
    <t>FP25/00003</t>
  </si>
  <si>
    <t>412519001121292</t>
  </si>
  <si>
    <t xml:space="preserve">Deutsche sporthochschule koln </t>
  </si>
  <si>
    <t>FP24/131</t>
  </si>
  <si>
    <t>240127</t>
  </si>
  <si>
    <t>športové prehliadky reprezentantov</t>
  </si>
  <si>
    <t>45899991</t>
  </si>
  <si>
    <t>IMUNOSPORT s. r. o.</t>
  </si>
  <si>
    <t>FP24/141</t>
  </si>
  <si>
    <t>10240501</t>
  </si>
  <si>
    <t xml:space="preserve">Prenájom telocvične na slovenskú ligu </t>
  </si>
  <si>
    <t>35862289</t>
  </si>
  <si>
    <t>DOM ŠPORTU, s.r.o.</t>
  </si>
  <si>
    <t>FP25/00004</t>
  </si>
  <si>
    <t>20250010</t>
  </si>
  <si>
    <t xml:space="preserve">športové doplnky pre reprezentácné výbery </t>
  </si>
  <si>
    <t>35979101</t>
  </si>
  <si>
    <t>IN Sport s.r.o.</t>
  </si>
  <si>
    <t>FP25/0001</t>
  </si>
  <si>
    <t>3425002162</t>
  </si>
  <si>
    <t xml:space="preserve">Internet </t>
  </si>
  <si>
    <t>35680202</t>
  </si>
  <si>
    <t>SWAN, a.s.</t>
  </si>
  <si>
    <t>FP24/140</t>
  </si>
  <si>
    <t>2400516</t>
  </si>
  <si>
    <t>medaile na Slovenskú ligu pre deti a mládež</t>
  </si>
  <si>
    <t>36747599</t>
  </si>
  <si>
    <t>LB DESIGN, s.r.o.</t>
  </si>
  <si>
    <t>FP č. 24/148</t>
  </si>
  <si>
    <t>4251126520</t>
  </si>
  <si>
    <t xml:space="preserve">vodné a stočné </t>
  </si>
  <si>
    <t>35850370</t>
  </si>
  <si>
    <t>Bratislavská vodárenská spoločnosť, a.s.</t>
  </si>
  <si>
    <t>FP24/138</t>
  </si>
  <si>
    <t>1515400107</t>
  </si>
  <si>
    <t xml:space="preserve">Prenájom telocvične na SK ligu </t>
  </si>
  <si>
    <t>42208033</t>
  </si>
  <si>
    <t>Mestské stredisko kultúry a športu p.o.</t>
  </si>
  <si>
    <t>FP25/00005</t>
  </si>
  <si>
    <t>7290050225</t>
  </si>
  <si>
    <t xml:space="preserve"> elektrická energia </t>
  </si>
  <si>
    <t>36677281</t>
  </si>
  <si>
    <t>ZSE Energia, a.s.</t>
  </si>
  <si>
    <t>2025008</t>
  </si>
  <si>
    <t>tričká s potlačou pre trénerou reprezentácie</t>
  </si>
  <si>
    <t>FP č. 24/145</t>
  </si>
  <si>
    <t>240131</t>
  </si>
  <si>
    <t>FP24/143</t>
  </si>
  <si>
    <t>503</t>
  </si>
  <si>
    <t>Prenájom telocvične pre deti a mládež slovenská liga U10</t>
  </si>
  <si>
    <t>00305103</t>
  </si>
  <si>
    <t>Obec Šenkvice</t>
  </si>
  <si>
    <t>MZ202412</t>
  </si>
  <si>
    <t>202412</t>
  </si>
  <si>
    <t xml:space="preserve">Hrubé mzdy vyplatené osobám (zamestnancom) vrátane odvodov zamestnávateľa
počet fyzických osôb 1
obdobie: December </t>
  </si>
  <si>
    <t>883054112</t>
  </si>
  <si>
    <t>najom 1Q/2025</t>
  </si>
  <si>
    <t>Hl.M.Bratislava</t>
  </si>
  <si>
    <t>FP25/00006</t>
  </si>
  <si>
    <t>12025</t>
  </si>
  <si>
    <t>kondičné tréningy reprezentácie U21</t>
  </si>
  <si>
    <t xml:space="preserve"> INT č. 25100007</t>
  </si>
  <si>
    <t>251050</t>
  </si>
  <si>
    <t>Prebookovanie letenky a poplatok za batozinu ME U21 Portugalsko</t>
  </si>
  <si>
    <t>3175107500</t>
  </si>
  <si>
    <t xml:space="preserve"> FP25/00007</t>
  </si>
  <si>
    <t>92025</t>
  </si>
  <si>
    <t>Diagnostika a oprava tepelného čerpadla v sídle slovenského zväzo pozemného hokeja</t>
  </si>
  <si>
    <t>17335281</t>
  </si>
  <si>
    <t>M. F. TEAM spol. s r.o.</t>
  </si>
  <si>
    <t xml:space="preserve"> INT č. 25100003</t>
  </si>
  <si>
    <t>251054</t>
  </si>
  <si>
    <t>Odmena pre trénera reprezentácie U21</t>
  </si>
  <si>
    <t>INT č. 25100013</t>
  </si>
  <si>
    <t>251040</t>
  </si>
  <si>
    <t xml:space="preserve">Judge cestovné slovenská liga </t>
  </si>
  <si>
    <t>FP č. 25/00010</t>
  </si>
  <si>
    <t>10250026</t>
  </si>
  <si>
    <t xml:space="preserve">Prenájom telocvične na zápasy slovenskej ligy </t>
  </si>
  <si>
    <t>INTč. 24164</t>
  </si>
  <si>
    <t xml:space="preserve"> Slovenska liga cestovne rozhodca</t>
  </si>
  <si>
    <t>INT č. 24174</t>
  </si>
  <si>
    <t>INT25100009</t>
  </si>
  <si>
    <t>251052</t>
  </si>
  <si>
    <t>Cestovné náklady pre fyzioterapueta na ME U21 Porto</t>
  </si>
  <si>
    <t>INT 25100010</t>
  </si>
  <si>
    <t>251053</t>
  </si>
  <si>
    <t>Poplatok za batozinu sustredenie U21 Kolin Nemecko</t>
  </si>
  <si>
    <t>INT 25100011</t>
  </si>
  <si>
    <t>251055</t>
  </si>
  <si>
    <t>Cestovne na zraz do Portugalska U21- rozhodca</t>
  </si>
  <si>
    <t>FP č. 25/00011</t>
  </si>
  <si>
    <t>2500003</t>
  </si>
  <si>
    <t xml:space="preserve"> BA swechat preprava ME U21 Porto 16-20.01.2025</t>
  </si>
  <si>
    <t>47649429</t>
  </si>
  <si>
    <t>Bus4you, s. r. o.</t>
  </si>
  <si>
    <t>FP č. 25/00012</t>
  </si>
  <si>
    <t>3425005183</t>
  </si>
  <si>
    <t xml:space="preserve"> Internet </t>
  </si>
  <si>
    <t>FP č. 24/146</t>
  </si>
  <si>
    <t>4244657817</t>
  </si>
  <si>
    <t xml:space="preserve">Vodné a stočné </t>
  </si>
  <si>
    <t xml:space="preserve">FP č. 25/00013, </t>
  </si>
  <si>
    <t>25013</t>
  </si>
  <si>
    <t xml:space="preserve">prenájom telocvične na slovenskú ligu </t>
  </si>
  <si>
    <t>34057579</t>
  </si>
  <si>
    <t>Základná škola, Janka Kráľa 1, Nová Dubnica</t>
  </si>
  <si>
    <t>INT č. 25100012</t>
  </si>
  <si>
    <t>251056</t>
  </si>
  <si>
    <t>Cestovne Slovenska liga U13 3. kolo</t>
  </si>
  <si>
    <t>FP č. 25/00014</t>
  </si>
  <si>
    <t>7240938775</t>
  </si>
  <si>
    <t>elektrická energia 01/2025</t>
  </si>
  <si>
    <t>FP 25/00019,</t>
  </si>
  <si>
    <t>4254116256</t>
  </si>
  <si>
    <t>Vodné a stočné</t>
  </si>
  <si>
    <t>INT č. 25100014</t>
  </si>
  <si>
    <t>251057</t>
  </si>
  <si>
    <t>Cestovne U21 Kolin - Praha - asistent trenera sústredenie U21</t>
  </si>
  <si>
    <t>INT č. 25100015</t>
  </si>
  <si>
    <t>251058</t>
  </si>
  <si>
    <t>Predlzenie platnosti stavebneho povolenia</t>
  </si>
  <si>
    <t xml:space="preserve">Mestská časť Bratislava Rača </t>
  </si>
  <si>
    <t>MZ202501</t>
  </si>
  <si>
    <t>202501</t>
  </si>
  <si>
    <t>Hrubé mzdy vyplatené osobám (zamestnancom) vrátane odvodov zamestnávateľa
počet fyzických osôb 1
obdobie: Január</t>
  </si>
  <si>
    <t xml:space="preserve">Hrubé mzdy vyplatené osobám (zamestnancom) vrátane odvodov zamestnávateľa
počet fyzických osôb 1
obdobie: Január </t>
  </si>
  <si>
    <t>35937874</t>
  </si>
  <si>
    <t xml:space="preserve">FP č. 25/00018, </t>
  </si>
  <si>
    <t>10250060</t>
  </si>
  <si>
    <t xml:space="preserve"> Prenájom telocvične na slovenskú ligu </t>
  </si>
  <si>
    <t>INT. 25100008</t>
  </si>
  <si>
    <t>251051</t>
  </si>
  <si>
    <t xml:space="preserve">Judge cestovné pre zapisovateľa na zápas slovenskej ligy </t>
  </si>
  <si>
    <t>INT č. 25100141</t>
  </si>
  <si>
    <t>25100141</t>
  </si>
  <si>
    <t>Pracovná cesta
Názov: Sústredenie U21
Termín: 3-5.01.2025
Miesto - Kolín, Nemecko 
Spôsob dopravy: Vlak
Počet všetkých osob: 10
Tréner: 1 
stravovanie</t>
  </si>
  <si>
    <t>INT č. 25100018</t>
  </si>
  <si>
    <t>251041</t>
  </si>
  <si>
    <t>poplatok za odpad za rok 2025</t>
  </si>
  <si>
    <t>603481</t>
  </si>
  <si>
    <t>Hlavné mesto Slovenskej republiky Bratislava</t>
  </si>
  <si>
    <t>FP č. 25/00020</t>
  </si>
  <si>
    <t>3425008232</t>
  </si>
  <si>
    <t>FP č. 25/00021</t>
  </si>
  <si>
    <t>7171594838</t>
  </si>
  <si>
    <t>elektrická energia 02/2025</t>
  </si>
  <si>
    <t>FP č. 25/00124,</t>
  </si>
  <si>
    <t>5409517729</t>
  </si>
  <si>
    <t>36562939</t>
  </si>
  <si>
    <t>Alza.sk s. r. o.</t>
  </si>
  <si>
    <t>202502</t>
  </si>
  <si>
    <t>Hrubé mzdy vyplatené osobám (zamestnancom) vrátane odvodov zamestnávateľa
počet fyzických osôb 1
obdobie: Február</t>
  </si>
  <si>
    <t xml:space="preserve">Hrubé mzdy vyplatené osobám (zamestnancom) vrátane odvodov zamestnávateľa
počet fyzických osôb 1
obdobie: Február </t>
  </si>
  <si>
    <t>FP č. 25/00034,</t>
  </si>
  <si>
    <t>4254235322</t>
  </si>
  <si>
    <t>INT č. 25100021</t>
  </si>
  <si>
    <t>251043</t>
  </si>
  <si>
    <t>zvýšenie nájomného o mieru inflácie</t>
  </si>
  <si>
    <t>FP č. 25/00024</t>
  </si>
  <si>
    <t>1513500009</t>
  </si>
  <si>
    <t xml:space="preserve">prenájom telocvične na zápasy slovenskej ligy </t>
  </si>
  <si>
    <t xml:space="preserve"> INT č. 25100023</t>
  </si>
  <si>
    <t>251068</t>
  </si>
  <si>
    <t xml:space="preserve">Pracovná cesta
Zasadnutie Eurohockey
Termín 28-30.03
Miesto - Brusel
Spôsob dopravy: Letecky 
Počet všetkých osôb na pracovnej ceste : 2 </t>
  </si>
  <si>
    <t>INT č. 25100036</t>
  </si>
  <si>
    <t>251005</t>
  </si>
  <si>
    <t xml:space="preserve">Cestovne rozhodcovsky seminar </t>
  </si>
  <si>
    <t>FP č. 25/00022</t>
  </si>
  <si>
    <t>2025008753</t>
  </si>
  <si>
    <t xml:space="preserve">inzercia na portáli profesia.sk nábor trénerov </t>
  </si>
  <si>
    <t>35800861</t>
  </si>
  <si>
    <t>Alma Career Slovakia s. r. o.</t>
  </si>
  <si>
    <t>202503</t>
  </si>
  <si>
    <t>Hrubé mzdy vyplatené osobám (zamestnancom) vrátane odvodov zamestnávateľa
počet fyzických osôb 1
obdobie: Marec</t>
  </si>
  <si>
    <t>INT č. 25100029</t>
  </si>
  <si>
    <t>251023</t>
  </si>
  <si>
    <t xml:space="preserve">Licencia na program na strihanie videi pre trénerov </t>
  </si>
  <si>
    <t>INT č. 25100030</t>
  </si>
  <si>
    <t>251024</t>
  </si>
  <si>
    <t xml:space="preserve">Pracovná cesta
Zasadnutie Eurohockey
Termín 28-30.03.2025
Miesto - Brusel
Spôsob dopravy: Letecky 
Počet všetkých osôb na pracovnej ceste : 2, náklady na ubytovanie a doprava </t>
  </si>
  <si>
    <t>FP č. 25/00030</t>
  </si>
  <si>
    <t>251025</t>
  </si>
  <si>
    <t>Cestovné pre trénera zraz reprezentácie U16, 15.03.2025</t>
  </si>
  <si>
    <t xml:space="preserve">FP č. 25/00030, </t>
  </si>
  <si>
    <t>25023</t>
  </si>
  <si>
    <t>FP č. 25/00031</t>
  </si>
  <si>
    <t>7201292323</t>
  </si>
  <si>
    <t>Elektrická energia za 03/2025</t>
  </si>
  <si>
    <t>INT č. 25100024</t>
  </si>
  <si>
    <t>251044</t>
  </si>
  <si>
    <t>Cestovne rozhodca na zápas mužov dňa  05.04.2025</t>
  </si>
  <si>
    <t>INT č. 25100034</t>
  </si>
  <si>
    <t>251028</t>
  </si>
  <si>
    <t>cestovne rozhodca Zenska liga a U18 CL</t>
  </si>
  <si>
    <t>FP č. 25/00028</t>
  </si>
  <si>
    <t>3425011280</t>
  </si>
  <si>
    <t>FP č. 25/00032</t>
  </si>
  <si>
    <t>2824114180</t>
  </si>
  <si>
    <t xml:space="preserve">mobilne služby </t>
  </si>
  <si>
    <t>35697270</t>
  </si>
  <si>
    <t>Orange Slovensko, a.s.</t>
  </si>
  <si>
    <t>INT č. 25100032</t>
  </si>
  <si>
    <t>251026</t>
  </si>
  <si>
    <t>Cestovne pre trenera zraz reprezentacie dievcat 09.02.2025</t>
  </si>
  <si>
    <t xml:space="preserve">FP č. 25/00027, </t>
  </si>
  <si>
    <t>4251207915</t>
  </si>
  <si>
    <t xml:space="preserve"> Vodné a stočné</t>
  </si>
  <si>
    <t>FP č. 25/00009</t>
  </si>
  <si>
    <t>4254055516</t>
  </si>
  <si>
    <t>FP č. 25/00025</t>
  </si>
  <si>
    <t>3251014321</t>
  </si>
  <si>
    <t>Vodné a stočné- vyúčtovanie</t>
  </si>
  <si>
    <t>FP č. 25/00035,</t>
  </si>
  <si>
    <t>20250001</t>
  </si>
  <si>
    <t xml:space="preserve">Prenájom vozidla pre repre U18 odvoz na zápas českej ligy </t>
  </si>
  <si>
    <t>54139881</t>
  </si>
  <si>
    <t>Pilka &amp; Lančarič Company s.r.o.</t>
  </si>
  <si>
    <t>INT č. 25100039</t>
  </si>
  <si>
    <t>251031</t>
  </si>
  <si>
    <t>Cestovne Ceska liga U18 BA- Kadan</t>
  </si>
  <si>
    <t>INT č. 25100040</t>
  </si>
  <si>
    <t>INT č. 25100038</t>
  </si>
  <si>
    <t>251030</t>
  </si>
  <si>
    <t>Cestovne rozhodca U18 CL+U15CL</t>
  </si>
  <si>
    <t xml:space="preserve">FP č. 25/00023, </t>
  </si>
  <si>
    <t>202500034</t>
  </si>
  <si>
    <t>Poplatok Europskej hokejovej federácií entry fee</t>
  </si>
  <si>
    <t>BE0884335538</t>
  </si>
  <si>
    <t>European Hockey Federation</t>
  </si>
  <si>
    <t>INT č. 25100041</t>
  </si>
  <si>
    <t>251034</t>
  </si>
  <si>
    <t>Cestovne Ceska liga U18 BA- Mnichovice 11.05.2025</t>
  </si>
  <si>
    <t>INT č. 25100042</t>
  </si>
  <si>
    <t>INT č.25100043</t>
  </si>
  <si>
    <t>251008</t>
  </si>
  <si>
    <t>ubytovanie CZ liga U18</t>
  </si>
  <si>
    <t>FP č. 25/00042</t>
  </si>
  <si>
    <t>2500034</t>
  </si>
  <si>
    <t>Preprava cz liga U18 príprava 11.05.2025</t>
  </si>
  <si>
    <t>INT č. 25100048</t>
  </si>
  <si>
    <t>251035</t>
  </si>
  <si>
    <t xml:space="preserve"> Cestovne Ceska liga U18 18.05.2025</t>
  </si>
  <si>
    <t>INT č. 25100047</t>
  </si>
  <si>
    <t>FP č. 25/00038, FP č. 25/00039</t>
  </si>
  <si>
    <t>2828762327</t>
  </si>
  <si>
    <t>FP č. 25/00037</t>
  </si>
  <si>
    <t>7191384891</t>
  </si>
  <si>
    <t>elektrická energia 04/2025</t>
  </si>
  <si>
    <t>INT č. 25100049</t>
  </si>
  <si>
    <t>251037</t>
  </si>
  <si>
    <t>Cestovne listok na vlak Ceska liga U18 18.05.2025</t>
  </si>
  <si>
    <t>FP č. 25/00036</t>
  </si>
  <si>
    <t>3425014256</t>
  </si>
  <si>
    <t>INT č. 25100045</t>
  </si>
  <si>
    <t>251006</t>
  </si>
  <si>
    <t>Cestovne kurz Holandsko 18-20.04.2025, cestovné</t>
  </si>
  <si>
    <t>INT č. 25100046</t>
  </si>
  <si>
    <t>251007</t>
  </si>
  <si>
    <t>Piskanie Rozhodca CZ liga 26.04.2025, cestovné</t>
  </si>
  <si>
    <t xml:space="preserve"> INT č. 25100033</t>
  </si>
  <si>
    <t>251027</t>
  </si>
  <si>
    <t>Piskanie Slovenska liga 11.05.2025, cestovné</t>
  </si>
  <si>
    <t>FP č. 25/00026</t>
  </si>
  <si>
    <t>152</t>
  </si>
  <si>
    <t xml:space="preserve"> prenájom telocvične na zápasy slovenskej ligy pre deti a mládež </t>
  </si>
  <si>
    <t>202504</t>
  </si>
  <si>
    <t>Hrubé mzdy vyplatené osobám (zamestnancom) vrátane odvodov zamestnávateľa
počet fyzických osôb 1
obdobie: Apríl</t>
  </si>
  <si>
    <t>INT č. 25100053</t>
  </si>
  <si>
    <t>251010</t>
  </si>
  <si>
    <t xml:space="preserve">Pracovná cesta
Youth leadership kurz
Termín 10-14.08.2025
Miesto - Nemecko Monchengladbach
Spôsob dopravy: Letecky 
Počet všetkých osôb na pracovnej ceste : 2, náklady  na doprava </t>
  </si>
  <si>
    <t>FP č. 25/00040</t>
  </si>
  <si>
    <t>250013</t>
  </si>
  <si>
    <t xml:space="preserve"> prenájom ihriska </t>
  </si>
  <si>
    <t>35678127</t>
  </si>
  <si>
    <t>Základná škola s materskou školou, Centrum I 32, Dubnica nad Váhom</t>
  </si>
  <si>
    <t xml:space="preserve">FP č. 25/00048, </t>
  </si>
  <si>
    <t>202532600</t>
  </si>
  <si>
    <t xml:space="preserve">Úhrada FP č. 25/00048, antivírus </t>
  </si>
  <si>
    <t>31333532</t>
  </si>
  <si>
    <t>ESET, spol. s r.o.</t>
  </si>
  <si>
    <t xml:space="preserve"> INT č. 25100054</t>
  </si>
  <si>
    <t>251003</t>
  </si>
  <si>
    <t>Cestovne Ceska liga U18 25.05.2025</t>
  </si>
  <si>
    <t xml:space="preserve"> INT č. 25100055</t>
  </si>
  <si>
    <t>251009</t>
  </si>
  <si>
    <t>Ubytovanie CL Liga U18 Plzen 25.05.2025</t>
  </si>
  <si>
    <t>INT č. 25100056</t>
  </si>
  <si>
    <t>251004</t>
  </si>
  <si>
    <t>U18 ceska liga 25.05 Plzen, cestovné</t>
  </si>
  <si>
    <t xml:space="preserve"> INT č. 25100037</t>
  </si>
  <si>
    <t>251002</t>
  </si>
  <si>
    <t>Cestovne zraz CTM dievcata 27.04.2025</t>
  </si>
  <si>
    <t>INT č. 25100044</t>
  </si>
  <si>
    <t>251001</t>
  </si>
  <si>
    <t>Cestovne zraz CTM dievcata 18.05.2025</t>
  </si>
  <si>
    <t>FP č. 25/00043</t>
  </si>
  <si>
    <t>2025190</t>
  </si>
  <si>
    <t>INT č. 25100050</t>
  </si>
  <si>
    <t>251091</t>
  </si>
  <si>
    <t xml:space="preserve">Dan z nehnutelnosti </t>
  </si>
  <si>
    <t>Zmluva</t>
  </si>
  <si>
    <t>najom 2Q/2025</t>
  </si>
  <si>
    <t>FP č. 25/00041</t>
  </si>
  <si>
    <t>250695</t>
  </si>
  <si>
    <t xml:space="preserve">audit učtovnej zavierky za rok 2024 </t>
  </si>
  <si>
    <t>31364438</t>
  </si>
  <si>
    <t>EKORDA, s.r.o.</t>
  </si>
  <si>
    <t>FP č. 25/00063</t>
  </si>
  <si>
    <t>4254356784</t>
  </si>
  <si>
    <t>FP č. 25/00047</t>
  </si>
  <si>
    <t>199</t>
  </si>
  <si>
    <t xml:space="preserve"> šTARTOVNé TURNAJ ctm DIEVčATá u15 21-22.06.2025</t>
  </si>
  <si>
    <t>00484326</t>
  </si>
  <si>
    <t>TJ Slavia Hradec Králové, z.s.</t>
  </si>
  <si>
    <t>202505</t>
  </si>
  <si>
    <t>Hrubé mzdy vyplatené osobám (zamestnancom) vrátane odvodov zamestnávateľa
počet fyzických osôb 1
obdobie: Máj</t>
  </si>
  <si>
    <t xml:space="preserve"> INT č. 25100059</t>
  </si>
  <si>
    <t>251012</t>
  </si>
  <si>
    <t>letenka pre tréner zraz repre  U18 13-16.06.2025, viedeň hamburg</t>
  </si>
  <si>
    <t>INT č. 25100058</t>
  </si>
  <si>
    <t>251011</t>
  </si>
  <si>
    <t>letenka pre tréner zraz repre  U18 26-29.06.2025 vieden hamburg</t>
  </si>
  <si>
    <t xml:space="preserve"> INT č. 25100060</t>
  </si>
  <si>
    <t>251013</t>
  </si>
  <si>
    <t>Rozhodcovský seminár Breda holandsko, Cestovné letenka termín 28-31.08</t>
  </si>
  <si>
    <t>251014</t>
  </si>
  <si>
    <t>Ubytovanie hraci a trener pocas sustredeia U18</t>
  </si>
  <si>
    <t>FP č. 25/00051</t>
  </si>
  <si>
    <t>203</t>
  </si>
  <si>
    <t>ubytovanie a strava  u15 CTM turnaj hradec králové  21-22.06.2025</t>
  </si>
  <si>
    <t>INT č. 25100065</t>
  </si>
  <si>
    <t>251130</t>
  </si>
  <si>
    <t xml:space="preserve">
Ubytovanie Pripravny zapas U18 Praha</t>
  </si>
  <si>
    <t>INT č. 25100064</t>
  </si>
  <si>
    <t>251020</t>
  </si>
  <si>
    <t xml:space="preserve">
Listky na vlak U18 sustredenie Praha</t>
  </si>
  <si>
    <t>INT č. 25100063</t>
  </si>
  <si>
    <t>251019</t>
  </si>
  <si>
    <t>Úhrada FP č. 25/00046</t>
  </si>
  <si>
    <t>3425017183</t>
  </si>
  <si>
    <t>Ubytovanie sustredenie Kemp trener+hrac</t>
  </si>
  <si>
    <t>2023100</t>
  </si>
  <si>
    <t xml:space="preserve">Administratívny poplatok získanie grantu z fondu na podporu športu- Rekonštrukcia narodného štadióna </t>
  </si>
  <si>
    <t>Fond na podporu sportu</t>
  </si>
  <si>
    <t>FP č. 25/00052</t>
  </si>
  <si>
    <t>250022</t>
  </si>
  <si>
    <t>poplatok  hockey caravan pre deti a mládež hokejový kemp</t>
  </si>
  <si>
    <t>Ronin Hockey</t>
  </si>
  <si>
    <t>INT č. 25100068</t>
  </si>
  <si>
    <t>251124</t>
  </si>
  <si>
    <t>ubytovanie pre organizátorov kempu Hockey magic 30.06-04.07.2025</t>
  </si>
  <si>
    <t>00683191</t>
  </si>
  <si>
    <t>Združenie na pomoc ľuďom s mentálnym postihnutím v Slovenskej republike</t>
  </si>
  <si>
    <t>Ubytovanie hrac a trener sustredenie U18 27 az 29.06. 2025</t>
  </si>
  <si>
    <t>Úhrada INT č. 25100074</t>
  </si>
  <si>
    <t>251131</t>
  </si>
  <si>
    <t>ubytovanie pre trenera U18 pocas sustredenia 13-15.06.2025</t>
  </si>
  <si>
    <t>Úhrada INT č. 25100072</t>
  </si>
  <si>
    <t>251021</t>
  </si>
  <si>
    <t>strava pocas kempu Hockey Magic pre trenerov a dobrovolnikov</t>
  </si>
  <si>
    <t>202506</t>
  </si>
  <si>
    <t>Hrubé mzdy vyplatené osobám (zamestnancom) vrátane odvodov zamestnávateľa
počet fyzických osôb 1
obdobie: Jún</t>
  </si>
  <si>
    <t>25100084</t>
  </si>
  <si>
    <t>251093</t>
  </si>
  <si>
    <t>Letenky pre trenera na ME U18 Hamburg Zagreb a spat  12-19.07. 2025</t>
  </si>
  <si>
    <t>25100083</t>
  </si>
  <si>
    <t>251092</t>
  </si>
  <si>
    <t>Cetsovne poistenie pre hracov a realizacny tim na ME U18 Zahreb</t>
  </si>
  <si>
    <t>Inter Parner Assitance, AXA</t>
  </si>
  <si>
    <t>zmluva</t>
  </si>
  <si>
    <t>najom 3Q/2025</t>
  </si>
  <si>
    <t xml:space="preserve"> FP č. 25/00120</t>
  </si>
  <si>
    <t>2025783</t>
  </si>
  <si>
    <t>obnovenie zápisu RPVS</t>
  </si>
  <si>
    <t>54270430</t>
  </si>
  <si>
    <t>SLUPOD s. r. o.</t>
  </si>
  <si>
    <t>FP č. 25/00061</t>
  </si>
  <si>
    <t>2025294</t>
  </si>
  <si>
    <t xml:space="preserve"> tričko s potlačou pre U18 na ME </t>
  </si>
  <si>
    <t>FP č. 25/00062</t>
  </si>
  <si>
    <t>20250271</t>
  </si>
  <si>
    <t xml:space="preserve"> doplnky výživy pre reprezentáciu</t>
  </si>
  <si>
    <t>FP č. 25/00058</t>
  </si>
  <si>
    <t>7161731543</t>
  </si>
  <si>
    <t>elektrická energia 06/2025</t>
  </si>
  <si>
    <t>FP č. 25/00053</t>
  </si>
  <si>
    <t>2025235</t>
  </si>
  <si>
    <t>FP č. 25/00056</t>
  </si>
  <si>
    <t>7141990729</t>
  </si>
  <si>
    <t>elektrická energia 05/2025</t>
  </si>
  <si>
    <t>INT č. 25100079</t>
  </si>
  <si>
    <t>251087</t>
  </si>
  <si>
    <t>Cestovne zraz CTM dievcata 07.06.2025</t>
  </si>
  <si>
    <t xml:space="preserve"> INT č. 25100081</t>
  </si>
  <si>
    <t>251088</t>
  </si>
  <si>
    <t>Piskanie Slovenska liga cestovne 24.05.2025</t>
  </si>
  <si>
    <t>Dan z nehnutelnosti</t>
  </si>
  <si>
    <t>Hrubé mzdy vyplatené osobám (zamestnancom) vrátane odvodov zamestnávateľa
počet fyzických osôb 1
obdobie: jún</t>
  </si>
  <si>
    <t>microfóny pre trénerov a video trenera reprezentácie</t>
  </si>
  <si>
    <t>medaile na vvyhodnotenie slovenskej ligy deti a mládež</t>
  </si>
  <si>
    <t>ceny a odmeny na vyhodnotenie ligy pre deti a mládež</t>
  </si>
  <si>
    <t>Miroslav Bakala - ATTACK PREDAJŇA</t>
  </si>
  <si>
    <t>Nákup tepelného čerpadla na výrobu teplej vody a kúrenia pre šatne a zázemie na národnom štadióne pre športovcov</t>
  </si>
  <si>
    <t>NR2540645</t>
  </si>
  <si>
    <t>FPč. 25/00094</t>
  </si>
  <si>
    <t>a - pozemný hokej - kapitálové transfery</t>
  </si>
  <si>
    <t>06.11.2025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</si>
</sst>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69" val="5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47"/>
      <c r="D1" s="34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48"/>
      <c r="D21" s="348"/>
    </row>
    <row r="22" spans="1:4" x14ac:dyDescent="0.25">
      <c r="C22" s="349"/>
      <c r="D22" s="348"/>
    </row>
    <row r="23" spans="1:4" ht="66" x14ac:dyDescent="0.25">
      <c r="A23" s="23" t="s">
        <v>1380</v>
      </c>
      <c r="C23" s="255"/>
      <c r="D23" s="256"/>
    </row>
    <row r="24" spans="1:4" ht="12.75" customHeight="1" x14ac:dyDescent="0.25">
      <c r="C24" s="345"/>
      <c r="D24" s="34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50" t="s">
        <v>57</v>
      </c>
      <c r="B1" s="350"/>
      <c r="C1" s="350"/>
      <c r="D1" s="350"/>
      <c r="E1" s="350"/>
      <c r="F1" s="350"/>
      <c r="G1" s="350"/>
      <c r="H1" s="350"/>
      <c r="I1" s="52"/>
      <c r="J1" s="37"/>
    </row>
    <row r="2" spans="1:11" ht="15.6" x14ac:dyDescent="0.3">
      <c r="A2" s="356" t="s">
        <v>58</v>
      </c>
      <c r="B2" s="356"/>
      <c r="C2" s="356"/>
      <c r="D2" s="356"/>
      <c r="E2" s="356"/>
      <c r="F2" s="356"/>
      <c r="G2" s="356"/>
      <c r="H2" s="354" t="str">
        <f>+Doklady!I100</f>
        <v>V2</v>
      </c>
      <c r="I2" s="354"/>
    </row>
    <row r="3" spans="1:11" ht="13.8" x14ac:dyDescent="0.25">
      <c r="A3" s="40"/>
      <c r="B3" s="40"/>
      <c r="C3" s="40"/>
      <c r="D3" s="40"/>
      <c r="E3" s="40"/>
      <c r="F3" s="40"/>
      <c r="G3" s="40"/>
      <c r="H3" s="355">
        <f>+Doklady!I101</f>
        <v>45887</v>
      </c>
      <c r="I3" s="355"/>
    </row>
    <row r="4" spans="1:11" ht="15.75" customHeight="1" x14ac:dyDescent="0.25">
      <c r="A4" s="41" t="s">
        <v>59</v>
      </c>
      <c r="B4" s="351" t="s">
        <v>60</v>
      </c>
      <c r="C4" s="352"/>
      <c r="D4" s="352"/>
      <c r="E4" s="35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7" priority="2" stopIfTrue="1">
      <formula>$A78&lt;&gt;""</formula>
    </cfRule>
  </conditionalFormatting>
  <conditionalFormatting sqref="A8:I76 I78">
    <cfRule type="expression" dxfId="96" priority="7" stopIfTrue="1">
      <formula>$A8&lt;&gt;""</formula>
    </cfRule>
  </conditionalFormatting>
  <conditionalFormatting sqref="B78:H2888">
    <cfRule type="expression" dxfId="95" priority="3" stopIfTrue="1">
      <formula>$A78&lt;&gt;""</formula>
    </cfRule>
  </conditionalFormatting>
  <conditionalFormatting sqref="D2886:D2913">
    <cfRule type="expression" dxfId="94"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59" t="s">
        <v>311</v>
      </c>
      <c r="B1" s="360"/>
      <c r="C1" s="174">
        <v>45688</v>
      </c>
      <c r="D1" s="26"/>
      <c r="G1" s="252">
        <v>45688</v>
      </c>
    </row>
    <row r="2" spans="1:7" ht="13.8" x14ac:dyDescent="0.25">
      <c r="A2" s="28"/>
      <c r="B2" s="28"/>
      <c r="G2" s="252">
        <v>45716</v>
      </c>
    </row>
    <row r="3" spans="1:7" ht="13.8" x14ac:dyDescent="0.25">
      <c r="A3" s="30" t="s">
        <v>312</v>
      </c>
      <c r="B3" s="357" t="str">
        <f>INDEX(Adr!B:B,Doklady!B102+1)</f>
        <v>Slovenský zväz pozemného hokeja</v>
      </c>
      <c r="C3" s="357"/>
      <c r="D3" s="357"/>
      <c r="G3" s="252">
        <v>45747</v>
      </c>
    </row>
    <row r="4" spans="1:7" ht="13.8" x14ac:dyDescent="0.25">
      <c r="A4" s="30" t="s">
        <v>313</v>
      </c>
      <c r="B4" s="29" t="str">
        <f>RIGHT("0000"&amp;INDEX(Adr!A:A,Doklady!B102+1),8)</f>
        <v>31751075</v>
      </c>
      <c r="G4" s="252">
        <v>45777</v>
      </c>
    </row>
    <row r="5" spans="1:7" ht="13.8" x14ac:dyDescent="0.25">
      <c r="A5" s="30" t="s">
        <v>314</v>
      </c>
      <c r="B5" s="29" t="str">
        <f>INDEX(Adr!D:D,Doklady!B102+1)&amp;", "&amp;INDEX(Adr!E:E,Doklady!B102+1)</f>
        <v>Jurkovičova 5,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76394</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76394</v>
      </c>
      <c r="G15" s="252"/>
    </row>
    <row r="16" spans="1:7" ht="13.8" x14ac:dyDescent="0.25">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opLeftCell="A6" zoomScale="120" zoomScaleNormal="12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33" t="s">
        <v>1504</v>
      </c>
      <c r="B1" s="333"/>
      <c r="C1" s="333"/>
      <c r="D1" s="333"/>
      <c r="E1" s="333"/>
      <c r="F1" s="333"/>
      <c r="G1" s="333"/>
      <c r="H1" s="333"/>
      <c r="I1" s="333"/>
    </row>
    <row r="2" spans="1:26" ht="7.5" customHeight="1" x14ac:dyDescent="0.2">
      <c r="C2" s="8"/>
      <c r="D2" s="8"/>
      <c r="E2" s="8"/>
      <c r="F2" s="8"/>
      <c r="G2" s="8"/>
      <c r="H2" s="8"/>
      <c r="I2" s="8"/>
    </row>
    <row r="3" spans="1:26" s="9" customFormat="1" ht="26.1" customHeight="1" x14ac:dyDescent="0.25">
      <c r="B3" s="160" t="s">
        <v>59</v>
      </c>
      <c r="C3" s="334" t="str">
        <f>INDEX(Adr!B2:B87,Doklady!B102)</f>
        <v>Slovenský zväz pozemného hokeja</v>
      </c>
      <c r="D3" s="334"/>
      <c r="E3" s="334"/>
      <c r="F3" s="334"/>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31751075</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Jurkovičova 5, Bratislava, 831 06</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35" t="s">
        <v>333</v>
      </c>
      <c r="F9" s="336"/>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29">
        <f>SUMIF(K:K,A10,I:I)</f>
        <v>0</v>
      </c>
      <c r="F10" s="330"/>
      <c r="L10" s="120" t="s">
        <v>334</v>
      </c>
      <c r="M10" s="118"/>
      <c r="N10" s="118"/>
      <c r="O10" s="118"/>
      <c r="P10" s="118"/>
      <c r="Q10" s="118"/>
      <c r="R10" s="118"/>
      <c r="S10" s="118"/>
    </row>
    <row r="11" spans="1:26" ht="17.399999999999999" x14ac:dyDescent="0.3">
      <c r="A11" s="69" t="s">
        <v>319</v>
      </c>
      <c r="B11" s="70" t="s">
        <v>320</v>
      </c>
      <c r="C11" s="126">
        <f>SUMIF(FP!J:J,Doklady!$B$1&amp;A11,FP!D:D)</f>
        <v>76394</v>
      </c>
      <c r="D11" s="126">
        <f>+C11-E11</f>
        <v>76393.999999999985</v>
      </c>
      <c r="E11" s="337">
        <f>+I39-I42+I44-I47</f>
        <v>1.4551915228366852E-11</v>
      </c>
      <c r="F11" s="338"/>
      <c r="J11" s="176"/>
      <c r="L11" s="161" t="str">
        <f>L41</f>
        <v>a - pozemný hokej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29">
        <f>SUMIF(K:K,A12,I:I)</f>
        <v>0</v>
      </c>
      <c r="F12" s="330"/>
      <c r="J12" s="177"/>
      <c r="L12" s="161" t="str">
        <f>L42</f>
        <v>a - pozemný hokej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29">
        <f>SUMIF(K:K,A13,I:I)</f>
        <v>0</v>
      </c>
      <c r="F13" s="33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39">
        <f>SUMIF(K:K,A14,I:I)</f>
        <v>0</v>
      </c>
      <c r="F14" s="340"/>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21" t="s">
        <v>336</v>
      </c>
      <c r="C16" s="322"/>
      <c r="D16" s="322"/>
      <c r="E16" s="322"/>
      <c r="F16" s="322"/>
      <c r="G16" s="322"/>
      <c r="H16" s="32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24" t="s">
        <v>339</v>
      </c>
      <c r="C17" s="324"/>
      <c r="D17" s="324"/>
      <c r="E17" s="324"/>
      <c r="F17" s="324"/>
      <c r="G17" s="324"/>
      <c r="H17" s="324"/>
      <c r="I17" s="73">
        <f>SUMIF(FP!I:I,Doklady!$B$1&amp;A17,FP!D:D)</f>
        <v>76394</v>
      </c>
      <c r="T17" s="86"/>
    </row>
    <row r="18" spans="1:20" x14ac:dyDescent="0.2">
      <c r="A18" s="135" t="s">
        <v>340</v>
      </c>
      <c r="B18" s="324" t="s">
        <v>341</v>
      </c>
      <c r="C18" s="324"/>
      <c r="D18" s="324"/>
      <c r="E18" s="324"/>
      <c r="F18" s="324"/>
      <c r="G18" s="324"/>
      <c r="H18" s="324"/>
      <c r="I18" s="73">
        <f>SUMIF(FP!I:I,Doklady!$B$1&amp;A18,FP!D:D)</f>
        <v>0</v>
      </c>
    </row>
    <row r="19" spans="1:20" x14ac:dyDescent="0.2">
      <c r="A19" s="115" t="s">
        <v>342</v>
      </c>
      <c r="B19" s="324" t="s">
        <v>343</v>
      </c>
      <c r="C19" s="324"/>
      <c r="D19" s="324"/>
      <c r="E19" s="324"/>
      <c r="F19" s="324"/>
      <c r="G19" s="324"/>
      <c r="H19" s="324"/>
      <c r="I19" s="73">
        <f>SUMIF(FP!I:I,Doklady!$B$1&amp;A19,FP!D:D)</f>
        <v>0</v>
      </c>
    </row>
    <row r="20" spans="1:20" x14ac:dyDescent="0.2">
      <c r="A20" s="135" t="s">
        <v>344</v>
      </c>
      <c r="B20" s="318" t="s">
        <v>345</v>
      </c>
      <c r="C20" s="319"/>
      <c r="D20" s="319"/>
      <c r="E20" s="319"/>
      <c r="F20" s="319"/>
      <c r="G20" s="319"/>
      <c r="H20" s="320"/>
      <c r="I20" s="73">
        <f>SUMIF(FP!I:I,Doklady!$B$1&amp;A20,FP!D:D)</f>
        <v>0</v>
      </c>
      <c r="T20" s="86"/>
    </row>
    <row r="21" spans="1:20" x14ac:dyDescent="0.2">
      <c r="A21" s="115" t="s">
        <v>346</v>
      </c>
      <c r="B21" s="318" t="s">
        <v>347</v>
      </c>
      <c r="C21" s="319"/>
      <c r="D21" s="319"/>
      <c r="E21" s="319"/>
      <c r="F21" s="319"/>
      <c r="G21" s="319"/>
      <c r="H21" s="320"/>
      <c r="I21" s="73">
        <f>SUMIF(FP!I:I,Doklady!$B$1&amp;A21,FP!D:D)</f>
        <v>0</v>
      </c>
      <c r="T21" s="86"/>
    </row>
    <row r="22" spans="1:20" x14ac:dyDescent="0.2">
      <c r="A22" s="135" t="s">
        <v>348</v>
      </c>
      <c r="B22" s="325" t="s">
        <v>349</v>
      </c>
      <c r="C22" s="326"/>
      <c r="D22" s="326"/>
      <c r="E22" s="326"/>
      <c r="F22" s="326"/>
      <c r="G22" s="326"/>
      <c r="H22" s="327"/>
      <c r="I22" s="73">
        <f>SUMIF(FP!I:I,Doklady!$B$1&amp;A22,FP!D:D)</f>
        <v>0</v>
      </c>
      <c r="T22" s="86"/>
    </row>
    <row r="23" spans="1:20" x14ac:dyDescent="0.2">
      <c r="A23" s="115" t="s">
        <v>350</v>
      </c>
      <c r="B23" s="318" t="s">
        <v>351</v>
      </c>
      <c r="C23" s="319"/>
      <c r="D23" s="319"/>
      <c r="E23" s="319"/>
      <c r="F23" s="319"/>
      <c r="G23" s="319"/>
      <c r="H23" s="320"/>
      <c r="I23" s="73">
        <f>SUMIF(FP!I:I,Doklady!$B$1&amp;A23,FP!D:D)</f>
        <v>0</v>
      </c>
      <c r="T23" s="86"/>
    </row>
    <row r="24" spans="1:20" x14ac:dyDescent="0.2">
      <c r="A24" s="135" t="s">
        <v>352</v>
      </c>
      <c r="B24" s="318" t="s">
        <v>353</v>
      </c>
      <c r="C24" s="319"/>
      <c r="D24" s="319"/>
      <c r="E24" s="319"/>
      <c r="F24" s="319"/>
      <c r="G24" s="319"/>
      <c r="H24" s="320"/>
      <c r="I24" s="73">
        <f>SUMIF(FP!I:I,Doklady!$B$1&amp;A24,FP!D:D)</f>
        <v>0</v>
      </c>
      <c r="T24" s="86"/>
    </row>
    <row r="25" spans="1:20" x14ac:dyDescent="0.2">
      <c r="A25" s="115" t="s">
        <v>354</v>
      </c>
      <c r="B25" s="341" t="s">
        <v>355</v>
      </c>
      <c r="C25" s="342"/>
      <c r="D25" s="342"/>
      <c r="E25" s="342"/>
      <c r="F25" s="342"/>
      <c r="G25" s="342"/>
      <c r="H25" s="343"/>
      <c r="I25" s="73">
        <f>SUMIF(FP!I:I,Doklady!$B$1&amp;A25,FP!D:D)</f>
        <v>0</v>
      </c>
      <c r="T25" s="86"/>
    </row>
    <row r="26" spans="1:20" x14ac:dyDescent="0.2">
      <c r="A26" s="135" t="s">
        <v>356</v>
      </c>
      <c r="B26" s="318" t="s">
        <v>357</v>
      </c>
      <c r="C26" s="319"/>
      <c r="D26" s="319"/>
      <c r="E26" s="319"/>
      <c r="F26" s="319"/>
      <c r="G26" s="319"/>
      <c r="H26" s="320"/>
      <c r="I26" s="73">
        <f>SUMIF(FP!I:I,Doklady!$B$1&amp;A26,FP!D:D)</f>
        <v>0</v>
      </c>
      <c r="T26" s="86"/>
    </row>
    <row r="27" spans="1:20" x14ac:dyDescent="0.2">
      <c r="A27" s="115" t="s">
        <v>358</v>
      </c>
      <c r="B27" s="318" t="s">
        <v>359</v>
      </c>
      <c r="C27" s="319"/>
      <c r="D27" s="319"/>
      <c r="E27" s="319"/>
      <c r="F27" s="319"/>
      <c r="G27" s="319"/>
      <c r="H27" s="320"/>
      <c r="I27" s="73">
        <f>SUMIF(FP!I:I,Doklady!$B$1&amp;A27,FP!D:D)</f>
        <v>0</v>
      </c>
      <c r="T27" s="86"/>
    </row>
    <row r="28" spans="1:20" x14ac:dyDescent="0.2">
      <c r="A28" s="135" t="s">
        <v>360</v>
      </c>
      <c r="B28" s="318" t="s">
        <v>361</v>
      </c>
      <c r="C28" s="319"/>
      <c r="D28" s="319"/>
      <c r="E28" s="319"/>
      <c r="F28" s="319"/>
      <c r="G28" s="319"/>
      <c r="H28" s="320"/>
      <c r="I28" s="73">
        <f>SUMIF(FP!I:I,Doklady!$B$1&amp;A28,FP!D:D)</f>
        <v>0</v>
      </c>
      <c r="T28" s="86"/>
    </row>
    <row r="29" spans="1:20" x14ac:dyDescent="0.2">
      <c r="A29" s="115" t="s">
        <v>362</v>
      </c>
      <c r="B29" s="318" t="s">
        <v>363</v>
      </c>
      <c r="C29" s="319"/>
      <c r="D29" s="319"/>
      <c r="E29" s="319"/>
      <c r="F29" s="319"/>
      <c r="G29" s="319"/>
      <c r="H29" s="320"/>
      <c r="I29" s="73">
        <f>SUMIF(FP!I:I,Doklady!$B$1&amp;A29,FP!D:D)</f>
        <v>0</v>
      </c>
      <c r="T29" s="86"/>
    </row>
    <row r="30" spans="1:20" hidden="1" x14ac:dyDescent="0.2">
      <c r="A30" s="135" t="s">
        <v>364</v>
      </c>
      <c r="B30" s="318"/>
      <c r="C30" s="319"/>
      <c r="D30" s="319"/>
      <c r="E30" s="319"/>
      <c r="F30" s="319"/>
      <c r="G30" s="319"/>
      <c r="H30" s="320"/>
      <c r="I30" s="73">
        <f>SUMIF(FP!I:I,Doklady!$B$1&amp;A30,FP!D:D)</f>
        <v>0</v>
      </c>
      <c r="T30" s="86"/>
    </row>
    <row r="31" spans="1:20" hidden="1" x14ac:dyDescent="0.2">
      <c r="A31" s="115" t="s">
        <v>365</v>
      </c>
      <c r="B31" s="318"/>
      <c r="C31" s="319"/>
      <c r="D31" s="319"/>
      <c r="E31" s="319"/>
      <c r="F31" s="319"/>
      <c r="G31" s="319"/>
      <c r="H31" s="320"/>
      <c r="I31" s="73">
        <f>SUMIF(FP!I:I,Doklady!$B$1&amp;A31,FP!D:D)</f>
        <v>0</v>
      </c>
      <c r="T31" s="86"/>
    </row>
    <row r="32" spans="1:20" hidden="1" x14ac:dyDescent="0.2">
      <c r="A32" s="135" t="s">
        <v>366</v>
      </c>
      <c r="B32" s="314"/>
      <c r="C32" s="315"/>
      <c r="D32" s="315"/>
      <c r="E32" s="315"/>
      <c r="F32" s="315"/>
      <c r="G32" s="315"/>
      <c r="H32" s="316"/>
      <c r="I32" s="73">
        <f>SUMIF(FP!I:I,Doklady!$B$1&amp;A32,FP!D:D)</f>
        <v>0</v>
      </c>
      <c r="T32" s="86"/>
    </row>
    <row r="33" spans="1:21" hidden="1" x14ac:dyDescent="0.2">
      <c r="A33" s="115" t="s">
        <v>367</v>
      </c>
      <c r="B33" s="314"/>
      <c r="C33" s="315"/>
      <c r="D33" s="315"/>
      <c r="E33" s="315"/>
      <c r="F33" s="315"/>
      <c r="G33" s="315"/>
      <c r="H33" s="316"/>
      <c r="I33" s="73">
        <f>SUMIF(FP!I:I,Doklady!$B$1&amp;A33,FP!D:D)</f>
        <v>0</v>
      </c>
      <c r="T33" s="86"/>
    </row>
    <row r="34" spans="1:21" hidden="1" x14ac:dyDescent="0.2">
      <c r="A34" s="135" t="s">
        <v>368</v>
      </c>
      <c r="B34" s="317"/>
      <c r="C34" s="317"/>
      <c r="D34" s="317"/>
      <c r="E34" s="317"/>
      <c r="F34" s="317"/>
      <c r="G34" s="317"/>
      <c r="H34" s="317"/>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pozemný hokej</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15278.800000000001</v>
      </c>
      <c r="G39" s="78">
        <f>+MAX(I39-C39-D39-E39-F39-H39,0)</f>
        <v>51115.199999999997</v>
      </c>
      <c r="H39" s="78">
        <f>+IFERROR(VLOOKUP(K40&amp;" - kapitálové transfery",B$53:C$90,2,0),0)</f>
        <v>10000</v>
      </c>
      <c r="I39" s="73">
        <f>SUMIF(FP!K:K,K40,FP!D:D)</f>
        <v>76394</v>
      </c>
      <c r="L39" s="84">
        <f>COUNTIF(FP!N:N,Doklady!B1&amp;"aK")</f>
        <v>1</v>
      </c>
      <c r="T39" s="86"/>
    </row>
    <row r="40" spans="1:21" x14ac:dyDescent="0.2">
      <c r="A40" s="115" t="s">
        <v>338</v>
      </c>
      <c r="B40" s="116" t="s">
        <v>377</v>
      </c>
      <c r="C40" s="78">
        <f>DSUM(Doklady!A103:J10000,"GGG",Spolu!L40:M42)</f>
        <v>0</v>
      </c>
      <c r="D40" s="78">
        <f>DSUM(Doklady!A103:J10000,"GGG",Spolu!N40:O42)</f>
        <v>21753.86</v>
      </c>
      <c r="E40" s="78">
        <f>DSUM(Doklady!A103:J10000,"GGG",Spolu!P40:Q42)</f>
        <v>15877.369999999994</v>
      </c>
      <c r="F40" s="78">
        <f>DSUM(Doklady!A103:J10000,"GGG",Spolu!R40:S42)</f>
        <v>15051.509999999998</v>
      </c>
      <c r="G40" s="78">
        <f>DSUM(Doklady!A103:J10000,"GGG",Spolu!T40:U42)-H40</f>
        <v>13711.259999999998</v>
      </c>
      <c r="H40" s="78">
        <f>+IFERROR(VLOOKUP(K40&amp;" - kapitálové transfery",B$53:D$90,3,0),0)</f>
        <v>10000</v>
      </c>
      <c r="I40" s="73">
        <f>+C40+D40+E40+F40+G40+H40</f>
        <v>76393.999999999985</v>
      </c>
      <c r="J40" s="218" t="str">
        <f>+K45</f>
        <v>.</v>
      </c>
      <c r="K40" s="218" t="str">
        <f>IF(L38&gt;0,INDEX(FP!K:K,Doklady!B2),".")</f>
        <v>pozemný hokej</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pozemný hokej - bežné transfery</v>
      </c>
      <c r="M41" s="120">
        <v>1</v>
      </c>
      <c r="N41" s="161" t="str">
        <f>+L41</f>
        <v>a - pozemný hokej - bežné transfery</v>
      </c>
      <c r="O41" s="120">
        <v>2</v>
      </c>
      <c r="P41" s="161" t="str">
        <f>+L41</f>
        <v>a - pozemný hokej - bežné transfery</v>
      </c>
      <c r="Q41" s="120">
        <v>3</v>
      </c>
      <c r="R41" s="161" t="str">
        <f>+L41</f>
        <v>a - pozemný hokej - bežné transfery</v>
      </c>
      <c r="S41" s="120">
        <v>4</v>
      </c>
      <c r="T41" s="161" t="str">
        <f>+L41</f>
        <v>a - pozemný hokej - bežné transfery</v>
      </c>
      <c r="U41" s="120">
        <v>5</v>
      </c>
    </row>
    <row r="42" spans="1:21" ht="10.5" customHeight="1" x14ac:dyDescent="0.2">
      <c r="A42" s="115" t="s">
        <v>338</v>
      </c>
      <c r="B42" s="116" t="s">
        <v>380</v>
      </c>
      <c r="C42" s="73">
        <f>+C40</f>
        <v>0</v>
      </c>
      <c r="D42" s="216">
        <f>+D40</f>
        <v>21753.86</v>
      </c>
      <c r="E42" s="216">
        <f>+E40</f>
        <v>15877.369999999994</v>
      </c>
      <c r="F42" s="216">
        <f>+MIN(F39:F40)</f>
        <v>15051.509999999998</v>
      </c>
      <c r="G42" s="216">
        <f>+MIN(G39+MAX(F39-F40,0)-MAX(E40-E39,0)-MAX(D40-D39,0)-MAX(C40-C39,0),G40)</f>
        <v>13711.259999999998</v>
      </c>
      <c r="H42" s="216">
        <f>+MIN(H39:H40)</f>
        <v>10000</v>
      </c>
      <c r="I42" s="73">
        <f>+C42+D42+E42+MIN(F39:F40)+G42+H42</f>
        <v>76393.999999999985</v>
      </c>
      <c r="J42" s="219">
        <f>+K47</f>
        <v>0</v>
      </c>
      <c r="K42" s="219">
        <f>+I42-H42</f>
        <v>66393.999999999985</v>
      </c>
      <c r="L42" s="161" t="str">
        <f>+SUBSTITUTE(L41,"bežné","kapitálové")</f>
        <v>a - pozemný hokej - kapitálové transfery</v>
      </c>
      <c r="M42" s="120">
        <v>1</v>
      </c>
      <c r="N42" s="161" t="str">
        <f>+L42</f>
        <v>a - pozemný hokej - kapitálové transfery</v>
      </c>
      <c r="O42" s="120">
        <v>2</v>
      </c>
      <c r="P42" s="161" t="str">
        <f>+L42</f>
        <v>a - pozemný hokej - kapitálové transfery</v>
      </c>
      <c r="Q42" s="120">
        <v>3</v>
      </c>
      <c r="R42" s="161" t="str">
        <f>+L42</f>
        <v>a - pozemný hokej - kapitálové transfery</v>
      </c>
      <c r="S42" s="120">
        <v>4</v>
      </c>
      <c r="T42" s="161" t="str">
        <f>+L42</f>
        <v>a - pozemný hokej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1"/>
      <c r="B50" s="332"/>
      <c r="C50" s="332"/>
      <c r="D50" s="332"/>
      <c r="E50" s="332"/>
      <c r="F50" s="332"/>
      <c r="G50" s="332"/>
      <c r="H50" s="332"/>
      <c r="I50" s="332"/>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pozemný hokej - bežné transfery</v>
      </c>
      <c r="C53" s="73">
        <f>IF(A53&lt;&gt;"",INDEX(FP!D:D,Doklady!B$2+(ROW()-53)),"")</f>
        <v>66394</v>
      </c>
      <c r="D53" s="73">
        <f>IF(A53&lt;&gt;"",Doklady!I1-Doklady!J1,"")</f>
        <v>66394</v>
      </c>
      <c r="E53" s="73">
        <f>IF(A53&lt;&gt;"",MIN(D53,C53)*Doklady!C1/(1-Doklady!C1),"")</f>
        <v>0</v>
      </c>
      <c r="F53" s="71">
        <f>IF(A53&lt;&gt;"",Doklady!J1,"")</f>
        <v>0</v>
      </c>
      <c r="G53" s="73">
        <f>+IFERROR(HLOOKUP(IF(RIGHT(B53,15)="bežné transfery",LEFT(B53,LEN(B53)-18),0),$J$40:$K$42,3,0),MIN(C53,D53))</f>
        <v>66393.999999999985</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5" t="str">
        <f>Doklady!D2</f>
        <v>a</v>
      </c>
      <c r="B54" s="119" t="str">
        <f>Doklady!H2</f>
        <v>pozemný hokej - kapitálové transfery</v>
      </c>
      <c r="C54" s="73">
        <f>IF(A54&lt;&gt;"",INDEX(FP!D:D,Doklady!B$2+(ROW()-53)),"")</f>
        <v>10000</v>
      </c>
      <c r="D54" s="73">
        <f>IF(A54&lt;&gt;"",Doklady!I2-Doklady!J2,"")</f>
        <v>10000</v>
      </c>
      <c r="E54" s="73">
        <f>IF(A54&lt;&gt;"",MIN(D54,C54)*Doklady!C2/(1-Doklady!C2),"")</f>
        <v>0</v>
      </c>
      <c r="F54" s="71">
        <f>IF(A54&lt;&gt;"",Doklady!J2,"")</f>
        <v>0</v>
      </c>
      <c r="G54" s="73">
        <f t="shared" ref="G54:G117" si="0">+IFERROR(HLOOKUP(IF(RIGHT(B54,15)="bežné transfery",LEFT(B54,LEN(B54)-18),0),$J$40:$K$42,3,0),MIN(C54,D54))</f>
        <v>10000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76394</v>
      </c>
      <c r="D130" s="228">
        <f t="shared" ref="D130:I130" si="9">SUM(D53:D129)</f>
        <v>76394</v>
      </c>
      <c r="E130" s="228">
        <f t="shared" si="9"/>
        <v>0</v>
      </c>
      <c r="F130" s="228">
        <f t="shared" si="9"/>
        <v>0</v>
      </c>
      <c r="G130" s="228">
        <f t="shared" si="9"/>
        <v>76393.999999999985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44"/>
      <c r="E140" s="344"/>
      <c r="F140" s="344"/>
      <c r="G140" s="344"/>
      <c r="H140" s="344"/>
      <c r="I140" s="344"/>
      <c r="J140" s="85"/>
    </row>
    <row r="141" spans="1:26" ht="68.25" customHeight="1" x14ac:dyDescent="0.25">
      <c r="A141" s="9"/>
      <c r="B141" s="283" t="s">
        <v>397</v>
      </c>
      <c r="C141" s="214"/>
      <c r="D141" s="328" t="s">
        <v>398</v>
      </c>
      <c r="E141" s="328"/>
      <c r="F141" s="328"/>
      <c r="G141" s="328"/>
      <c r="H141" s="328"/>
      <c r="I141" s="328"/>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3" priority="43" stopIfTrue="1" operator="lessThanOrEqual">
      <formula>0</formula>
    </cfRule>
    <cfRule type="cellIs" dxfId="92" priority="44" stopIfTrue="1" operator="greaterThan">
      <formula>0</formula>
    </cfRule>
  </conditionalFormatting>
  <conditionalFormatting sqref="D53:D129">
    <cfRule type="expression" dxfId="91" priority="31" stopIfTrue="1">
      <formula>$C53=$D53</formula>
    </cfRule>
    <cfRule type="expression" dxfId="90" priority="33" stopIfTrue="1">
      <formula>$C53&lt;&gt;$D53</formula>
    </cfRule>
  </conditionalFormatting>
  <conditionalFormatting sqref="E9:F9">
    <cfRule type="expression" dxfId="89" priority="38" stopIfTrue="1">
      <formula>SUM($E$10:$F$14)&gt;0</formula>
    </cfRule>
  </conditionalFormatting>
  <conditionalFormatting sqref="G53:G129">
    <cfRule type="expression" dxfId="88" priority="13" stopIfTrue="1">
      <formula>$C53=$G53</formula>
    </cfRule>
    <cfRule type="expression" dxfId="87" priority="14" stopIfTrue="1">
      <formula>$C53&lt;&gt;$G53</formula>
    </cfRule>
  </conditionalFormatting>
  <conditionalFormatting sqref="I42">
    <cfRule type="cellIs" dxfId="86" priority="1" stopIfTrue="1" operator="greaterThan">
      <formula>0</formula>
    </cfRule>
  </conditionalFormatting>
  <conditionalFormatting sqref="I47">
    <cfRule type="cellIs" dxfId="85" priority="15" stopIfTrue="1" operator="greaterThan">
      <formula>0</formula>
    </cfRule>
  </conditionalFormatting>
  <conditionalFormatting sqref="I53:I129">
    <cfRule type="cellIs" dxfId="84" priority="40" stopIfTrue="1" operator="equal">
      <formula>0</formula>
    </cfRule>
    <cfRule type="cellIs" dxfId="83"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fitToHeight="0"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4" zoomScale="120" zoomScaleNormal="120" workbookViewId="0">
      <selection activeCell="M200" sqref="M20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pozemný hokej - bežné transfery</v>
      </c>
      <c r="B1" s="232" t="str">
        <f>INDEX(Adr!A:A,B102+1)</f>
        <v>31751075</v>
      </c>
      <c r="C1" s="233">
        <f>IF(ROW()&lt;=B$3,INDEX(FP!E:E,B$2+ROW()-1),"")</f>
        <v>0</v>
      </c>
      <c r="D1" s="234" t="str">
        <f>IF(ROW()&lt;=B$3,INDEX(FP!F:F,B$2+ROW()-1),"")</f>
        <v>a</v>
      </c>
      <c r="E1" s="234"/>
      <c r="F1" s="234" t="str">
        <f>IF(ROW()&lt;=B$3,INDEX(FP!G:G,B$2+ROW()-1),"")</f>
        <v>026 02</v>
      </c>
      <c r="G1" s="234"/>
      <c r="H1" s="235" t="str">
        <f>IF(ROW()&lt;=B$3,INDEX(FP!C:C,B$2+ROW()-1),"")</f>
        <v>pozemný hokej - bežné transfery</v>
      </c>
      <c r="I1" s="236">
        <f t="shared" ref="I1:I6" si="0">IF(ROW()&lt;=B$3,SUMIF(A$107:A$10042,A1,I$107:I$10042),"")</f>
        <v>66394</v>
      </c>
      <c r="J1" s="236">
        <f t="shared" ref="J1:J32" si="1">IF(ROW()&lt;=B$3,SUMIFS(I$103:I$50042,A$103:A$50042,K1,J$103:J$50042,L1),"")</f>
        <v>0</v>
      </c>
      <c r="K1" s="110" t="str">
        <f>$A1</f>
        <v>a - pozemný hokej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a - pozemný hokej - kapitálové transfery</v>
      </c>
      <c r="B2" s="237">
        <f>MATCH(B1,FP!A:A,0)</f>
        <v>76</v>
      </c>
      <c r="C2" s="233">
        <f>IF(ROW()&lt;=B$3,INDEX(FP!E:E,B$2+ROW()-1),"")</f>
        <v>0</v>
      </c>
      <c r="D2" s="234" t="str">
        <f>IF(ROW()&lt;=B$3,INDEX(FP!F:F,B$2+ROW()-1),"")</f>
        <v>a</v>
      </c>
      <c r="E2" s="234"/>
      <c r="F2" s="234" t="str">
        <f>IF(ROW()&lt;=B$3,INDEX(FP!G:G,B$2+ROW()-1),"")</f>
        <v>026 02</v>
      </c>
      <c r="G2" s="234"/>
      <c r="H2" s="235" t="str">
        <f>IF(ROW()&lt;=B$3,INDEX(FP!C:C,B$2+ROW()-1),"")</f>
        <v>pozemný hokej - kapitálové transfery</v>
      </c>
      <c r="I2" s="236">
        <f t="shared" si="0"/>
        <v>10000</v>
      </c>
      <c r="J2" s="236">
        <f t="shared" si="1"/>
        <v>0</v>
      </c>
      <c r="K2" s="110" t="str">
        <f>$A2</f>
        <v>a - pozemný hokej - kapitálové transfery</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pozemný hokej - kapitálové transfery</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61" t="s">
        <v>1505</v>
      </c>
      <c r="B100" s="361"/>
      <c r="C100" s="361"/>
      <c r="D100" s="361"/>
      <c r="E100" s="361"/>
      <c r="F100" s="361"/>
      <c r="G100" s="361"/>
      <c r="H100" s="361"/>
      <c r="I100" s="363" t="s">
        <v>1488</v>
      </c>
      <c r="J100" s="363"/>
      <c r="K100" s="89"/>
    </row>
    <row r="101" spans="1:25" ht="15.6" x14ac:dyDescent="0.3">
      <c r="A101" s="364"/>
      <c r="B101" s="364"/>
      <c r="C101" s="364"/>
      <c r="D101" s="364"/>
      <c r="E101" s="364"/>
      <c r="F101" s="364"/>
      <c r="G101" s="364"/>
      <c r="H101" s="364"/>
      <c r="I101" s="362">
        <v>45887</v>
      </c>
      <c r="J101" s="362"/>
    </row>
    <row r="102" spans="1:25" ht="13.8" x14ac:dyDescent="0.25">
      <c r="A102" s="249" t="s">
        <v>403</v>
      </c>
      <c r="B102" s="250">
        <v>69</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81.599999999999994" x14ac:dyDescent="0.25">
      <c r="A107" s="14" t="s">
        <v>1506</v>
      </c>
      <c r="B107" s="14">
        <v>25100005</v>
      </c>
      <c r="C107" s="14" t="s">
        <v>1507</v>
      </c>
      <c r="D107" s="16">
        <v>45664</v>
      </c>
      <c r="E107" s="16"/>
      <c r="F107" s="14" t="s">
        <v>1508</v>
      </c>
      <c r="G107" s="14" t="s">
        <v>1509</v>
      </c>
      <c r="H107" s="14"/>
      <c r="I107" s="15">
        <v>87.33</v>
      </c>
      <c r="J107" s="77">
        <v>3</v>
      </c>
      <c r="K107" s="92"/>
    </row>
    <row r="108" spans="1:25" ht="81.599999999999994" x14ac:dyDescent="0.25">
      <c r="A108" s="14" t="s">
        <v>1506</v>
      </c>
      <c r="B108" s="14" t="s">
        <v>1510</v>
      </c>
      <c r="C108" s="14" t="s">
        <v>1511</v>
      </c>
      <c r="D108" s="16">
        <v>45664</v>
      </c>
      <c r="E108" s="16"/>
      <c r="F108" s="14" t="s">
        <v>1508</v>
      </c>
      <c r="G108" s="14"/>
      <c r="H108" s="14" t="s">
        <v>1512</v>
      </c>
      <c r="I108" s="15">
        <v>1841</v>
      </c>
      <c r="J108" s="77">
        <v>3</v>
      </c>
      <c r="K108" s="92"/>
    </row>
    <row r="109" spans="1:25" ht="13.2" x14ac:dyDescent="0.25">
      <c r="A109" s="14" t="s">
        <v>1506</v>
      </c>
      <c r="B109" s="14" t="s">
        <v>1513</v>
      </c>
      <c r="C109" s="14" t="s">
        <v>1514</v>
      </c>
      <c r="D109" s="16">
        <v>45665</v>
      </c>
      <c r="E109" s="16"/>
      <c r="F109" s="14" t="s">
        <v>1515</v>
      </c>
      <c r="G109" s="14" t="s">
        <v>1516</v>
      </c>
      <c r="H109" s="14" t="s">
        <v>1517</v>
      </c>
      <c r="I109" s="15">
        <v>1600</v>
      </c>
      <c r="J109" s="77">
        <v>3</v>
      </c>
      <c r="K109" s="92"/>
    </row>
    <row r="110" spans="1:25" ht="13.2" x14ac:dyDescent="0.25">
      <c r="A110" s="14" t="s">
        <v>1506</v>
      </c>
      <c r="B110" s="14" t="s">
        <v>1518</v>
      </c>
      <c r="C110" s="14" t="s">
        <v>1519</v>
      </c>
      <c r="D110" s="16">
        <v>45688</v>
      </c>
      <c r="E110" s="16"/>
      <c r="F110" s="14" t="s">
        <v>1520</v>
      </c>
      <c r="G110" s="14" t="s">
        <v>1521</v>
      </c>
      <c r="H110" s="14" t="s">
        <v>1522</v>
      </c>
      <c r="I110" s="15">
        <v>1537.25</v>
      </c>
      <c r="J110" s="77">
        <v>2</v>
      </c>
      <c r="K110" s="92"/>
    </row>
    <row r="111" spans="1:25" ht="13.2" x14ac:dyDescent="0.25">
      <c r="A111" s="14" t="s">
        <v>1506</v>
      </c>
      <c r="B111" s="14" t="s">
        <v>1523</v>
      </c>
      <c r="C111" s="14" t="s">
        <v>1524</v>
      </c>
      <c r="D111" s="16">
        <v>45688</v>
      </c>
      <c r="E111" s="16"/>
      <c r="F111" s="14" t="s">
        <v>1525</v>
      </c>
      <c r="G111" s="14" t="s">
        <v>1526</v>
      </c>
      <c r="H111" s="14" t="s">
        <v>1527</v>
      </c>
      <c r="I111" s="15">
        <v>220.75</v>
      </c>
      <c r="J111" s="77">
        <v>3</v>
      </c>
      <c r="K111" s="92"/>
    </row>
    <row r="112" spans="1:25" ht="13.2" x14ac:dyDescent="0.25">
      <c r="A112" s="14" t="s">
        <v>1506</v>
      </c>
      <c r="B112" s="14" t="s">
        <v>1528</v>
      </c>
      <c r="C112" s="14" t="s">
        <v>1529</v>
      </c>
      <c r="D112" s="16">
        <v>45688</v>
      </c>
      <c r="E112" s="16"/>
      <c r="F112" s="14" t="s">
        <v>1530</v>
      </c>
      <c r="G112" s="14" t="s">
        <v>1531</v>
      </c>
      <c r="H112" s="14" t="s">
        <v>1532</v>
      </c>
      <c r="I112" s="15">
        <v>10</v>
      </c>
      <c r="J112" s="77">
        <v>4</v>
      </c>
      <c r="K112" s="92"/>
    </row>
    <row r="113" spans="1:11" ht="13.2" x14ac:dyDescent="0.25">
      <c r="A113" s="14" t="s">
        <v>1506</v>
      </c>
      <c r="B113" s="14" t="s">
        <v>1533</v>
      </c>
      <c r="C113" s="14" t="s">
        <v>1534</v>
      </c>
      <c r="D113" s="16">
        <v>45688</v>
      </c>
      <c r="E113" s="16"/>
      <c r="F113" s="14" t="s">
        <v>1535</v>
      </c>
      <c r="G113" s="14" t="s">
        <v>1536</v>
      </c>
      <c r="H113" s="14" t="s">
        <v>1537</v>
      </c>
      <c r="I113" s="15">
        <v>284.3</v>
      </c>
      <c r="J113" s="77">
        <v>2</v>
      </c>
      <c r="K113" s="92"/>
    </row>
    <row r="114" spans="1:11" ht="20.399999999999999" x14ac:dyDescent="0.25">
      <c r="A114" s="14" t="s">
        <v>1506</v>
      </c>
      <c r="B114" s="14" t="s">
        <v>1538</v>
      </c>
      <c r="C114" s="14" t="s">
        <v>1539</v>
      </c>
      <c r="D114" s="16">
        <v>45688</v>
      </c>
      <c r="E114" s="16"/>
      <c r="F114" s="14" t="s">
        <v>1540</v>
      </c>
      <c r="G114" s="14" t="s">
        <v>1541</v>
      </c>
      <c r="H114" s="14" t="s">
        <v>1542</v>
      </c>
      <c r="I114" s="15">
        <v>8.0399999999999991</v>
      </c>
      <c r="J114" s="77">
        <v>4</v>
      </c>
      <c r="K114" s="92"/>
    </row>
    <row r="115" spans="1:11" ht="20.399999999999999" x14ac:dyDescent="0.25">
      <c r="A115" s="14" t="s">
        <v>1506</v>
      </c>
      <c r="B115" s="14" t="s">
        <v>1543</v>
      </c>
      <c r="C115" s="14" t="s">
        <v>1544</v>
      </c>
      <c r="D115" s="16">
        <v>45688</v>
      </c>
      <c r="E115" s="16"/>
      <c r="F115" s="14" t="s">
        <v>1545</v>
      </c>
      <c r="G115" s="14" t="s">
        <v>1546</v>
      </c>
      <c r="H115" s="14" t="s">
        <v>1547</v>
      </c>
      <c r="I115" s="15">
        <v>242</v>
      </c>
      <c r="J115" s="77">
        <v>2</v>
      </c>
      <c r="K115" s="92"/>
    </row>
    <row r="116" spans="1:11" ht="13.2" x14ac:dyDescent="0.25">
      <c r="A116" s="14" t="s">
        <v>1506</v>
      </c>
      <c r="B116" s="14" t="s">
        <v>1548</v>
      </c>
      <c r="C116" s="14" t="s">
        <v>1549</v>
      </c>
      <c r="D116" s="16">
        <v>45688</v>
      </c>
      <c r="E116" s="16"/>
      <c r="F116" s="14" t="s">
        <v>1550</v>
      </c>
      <c r="G116" s="14" t="s">
        <v>1551</v>
      </c>
      <c r="H116" s="14" t="s">
        <v>1552</v>
      </c>
      <c r="I116" s="15">
        <v>481.94</v>
      </c>
      <c r="J116" s="77">
        <v>4</v>
      </c>
      <c r="K116" s="92"/>
    </row>
    <row r="117" spans="1:11" ht="13.2" x14ac:dyDescent="0.25">
      <c r="A117" s="14" t="s">
        <v>1506</v>
      </c>
      <c r="B117" s="14" t="s">
        <v>1548</v>
      </c>
      <c r="C117" s="14" t="s">
        <v>1553</v>
      </c>
      <c r="D117" s="16">
        <v>45688</v>
      </c>
      <c r="E117" s="16"/>
      <c r="F117" s="14" t="s">
        <v>1554</v>
      </c>
      <c r="G117" s="14" t="s">
        <v>1536</v>
      </c>
      <c r="H117" s="14" t="s">
        <v>1537</v>
      </c>
      <c r="I117" s="15">
        <v>76.88</v>
      </c>
      <c r="J117" s="77">
        <v>2</v>
      </c>
      <c r="K117" s="92"/>
    </row>
    <row r="118" spans="1:11" ht="13.2" x14ac:dyDescent="0.25">
      <c r="A118" s="14" t="s">
        <v>1506</v>
      </c>
      <c r="B118" s="14" t="s">
        <v>1555</v>
      </c>
      <c r="C118" s="14" t="s">
        <v>1556</v>
      </c>
      <c r="D118" s="16">
        <v>45688</v>
      </c>
      <c r="E118" s="16"/>
      <c r="F118" s="14" t="s">
        <v>1515</v>
      </c>
      <c r="G118" s="14" t="s">
        <v>1516</v>
      </c>
      <c r="H118" s="14" t="s">
        <v>1517</v>
      </c>
      <c r="I118" s="15">
        <v>169</v>
      </c>
      <c r="J118" s="77">
        <v>3</v>
      </c>
      <c r="K118" s="92"/>
    </row>
    <row r="119" spans="1:11" ht="20.399999999999999" x14ac:dyDescent="0.25">
      <c r="A119" s="14" t="s">
        <v>1506</v>
      </c>
      <c r="B119" s="14" t="s">
        <v>1557</v>
      </c>
      <c r="C119" s="14" t="s">
        <v>1558</v>
      </c>
      <c r="D119" s="16">
        <v>45688</v>
      </c>
      <c r="E119" s="16"/>
      <c r="F119" s="14" t="s">
        <v>1559</v>
      </c>
      <c r="G119" s="14" t="s">
        <v>1560</v>
      </c>
      <c r="H119" s="14" t="s">
        <v>1561</v>
      </c>
      <c r="I119" s="15">
        <v>168</v>
      </c>
      <c r="J119" s="77">
        <v>5</v>
      </c>
      <c r="K119" s="92"/>
    </row>
    <row r="120" spans="1:11" ht="51" x14ac:dyDescent="0.25">
      <c r="A120" s="14" t="s">
        <v>1506</v>
      </c>
      <c r="B120" s="14" t="s">
        <v>1562</v>
      </c>
      <c r="C120" s="14" t="s">
        <v>1563</v>
      </c>
      <c r="D120" s="16">
        <v>45688</v>
      </c>
      <c r="E120" s="16"/>
      <c r="F120" s="14" t="s">
        <v>1564</v>
      </c>
      <c r="G120" s="14"/>
      <c r="H120" s="14" t="s">
        <v>1509</v>
      </c>
      <c r="I120" s="15">
        <v>1770.6</v>
      </c>
      <c r="J120" s="77">
        <v>4</v>
      </c>
      <c r="K120" s="92"/>
    </row>
    <row r="121" spans="1:11" ht="13.2" x14ac:dyDescent="0.25">
      <c r="A121" s="14" t="s">
        <v>1506</v>
      </c>
      <c r="B121" s="14"/>
      <c r="C121" s="14" t="s">
        <v>1565</v>
      </c>
      <c r="D121" s="16">
        <v>45688</v>
      </c>
      <c r="E121" s="16"/>
      <c r="F121" s="14" t="s">
        <v>1566</v>
      </c>
      <c r="G121" s="14"/>
      <c r="H121" s="14" t="s">
        <v>1567</v>
      </c>
      <c r="I121" s="15">
        <v>1703.24</v>
      </c>
      <c r="J121" s="77">
        <v>4</v>
      </c>
      <c r="K121" s="92"/>
    </row>
    <row r="122" spans="1:11" ht="13.2" x14ac:dyDescent="0.25">
      <c r="A122" s="14" t="s">
        <v>1506</v>
      </c>
      <c r="B122" s="14" t="s">
        <v>1568</v>
      </c>
      <c r="C122" s="14" t="s">
        <v>1569</v>
      </c>
      <c r="D122" s="16">
        <v>45688</v>
      </c>
      <c r="E122" s="16"/>
      <c r="F122" s="14" t="s">
        <v>1570</v>
      </c>
      <c r="G122" s="14"/>
      <c r="H122" s="14" t="s">
        <v>1509</v>
      </c>
      <c r="I122" s="15">
        <v>1200</v>
      </c>
      <c r="J122" s="77">
        <v>3</v>
      </c>
      <c r="K122" s="92"/>
    </row>
    <row r="123" spans="1:11" ht="20.399999999999999" x14ac:dyDescent="0.25">
      <c r="A123" s="14" t="s">
        <v>1506</v>
      </c>
      <c r="B123" s="14" t="s">
        <v>1571</v>
      </c>
      <c r="C123" s="14" t="s">
        <v>1572</v>
      </c>
      <c r="D123" s="16">
        <v>45688</v>
      </c>
      <c r="E123" s="16"/>
      <c r="F123" s="14" t="s">
        <v>1573</v>
      </c>
      <c r="G123" s="14"/>
      <c r="H123" s="14" t="s">
        <v>1509</v>
      </c>
      <c r="I123" s="15">
        <v>889.92</v>
      </c>
      <c r="J123" s="77">
        <v>3</v>
      </c>
      <c r="K123" s="92"/>
    </row>
    <row r="124" spans="1:11" ht="51" x14ac:dyDescent="0.25">
      <c r="A124" s="14" t="s">
        <v>1506</v>
      </c>
      <c r="B124" s="14" t="s">
        <v>1562</v>
      </c>
      <c r="C124" s="14" t="s">
        <v>1563</v>
      </c>
      <c r="D124" s="16">
        <v>45688</v>
      </c>
      <c r="E124" s="16"/>
      <c r="F124" s="14" t="s">
        <v>1564</v>
      </c>
      <c r="G124" s="14"/>
      <c r="H124" s="14" t="s">
        <v>1509</v>
      </c>
      <c r="I124" s="15">
        <v>681</v>
      </c>
      <c r="J124" s="77">
        <v>2</v>
      </c>
      <c r="K124" s="92"/>
    </row>
    <row r="125" spans="1:11" ht="51" x14ac:dyDescent="0.25">
      <c r="A125" s="14" t="s">
        <v>1506</v>
      </c>
      <c r="B125" s="14" t="s">
        <v>1562</v>
      </c>
      <c r="C125" s="14" t="s">
        <v>1574</v>
      </c>
      <c r="D125" s="16">
        <v>45688</v>
      </c>
      <c r="E125" s="16"/>
      <c r="F125" s="14" t="s">
        <v>1564</v>
      </c>
      <c r="G125" s="14"/>
      <c r="H125" s="14" t="s">
        <v>1509</v>
      </c>
      <c r="I125" s="15">
        <v>486.21</v>
      </c>
      <c r="J125" s="77">
        <v>5</v>
      </c>
      <c r="K125" s="92"/>
    </row>
    <row r="126" spans="1:11" ht="20.399999999999999" x14ac:dyDescent="0.25">
      <c r="A126" s="14" t="s">
        <v>1506</v>
      </c>
      <c r="B126" s="14" t="s">
        <v>1575</v>
      </c>
      <c r="C126" s="14" t="s">
        <v>1576</v>
      </c>
      <c r="D126" s="16">
        <v>45688</v>
      </c>
      <c r="E126" s="16"/>
      <c r="F126" s="14" t="s">
        <v>1577</v>
      </c>
      <c r="G126" s="14" t="s">
        <v>1578</v>
      </c>
      <c r="H126" s="14" t="s">
        <v>1579</v>
      </c>
      <c r="I126" s="15">
        <v>172.2</v>
      </c>
      <c r="J126" s="77">
        <v>5</v>
      </c>
      <c r="K126" s="92"/>
    </row>
    <row r="127" spans="1:11" ht="20.399999999999999" x14ac:dyDescent="0.25">
      <c r="A127" s="14" t="s">
        <v>1506</v>
      </c>
      <c r="B127" s="14" t="s">
        <v>1580</v>
      </c>
      <c r="C127" s="14" t="s">
        <v>1581</v>
      </c>
      <c r="D127" s="16">
        <v>45688</v>
      </c>
      <c r="E127" s="16"/>
      <c r="F127" s="14" t="s">
        <v>1582</v>
      </c>
      <c r="G127" s="14"/>
      <c r="H127" s="14" t="s">
        <v>1509</v>
      </c>
      <c r="I127" s="15">
        <v>1000</v>
      </c>
      <c r="J127" s="77">
        <v>3</v>
      </c>
      <c r="K127" s="92"/>
    </row>
    <row r="128" spans="1:11" ht="20.399999999999999" x14ac:dyDescent="0.25">
      <c r="A128" s="14" t="s">
        <v>1506</v>
      </c>
      <c r="B128" s="14" t="s">
        <v>1583</v>
      </c>
      <c r="C128" s="14" t="s">
        <v>1584</v>
      </c>
      <c r="D128" s="16">
        <v>45688</v>
      </c>
      <c r="E128" s="16"/>
      <c r="F128" s="14" t="s">
        <v>1585</v>
      </c>
      <c r="G128" s="14"/>
      <c r="H128" s="14" t="s">
        <v>1509</v>
      </c>
      <c r="I128" s="15">
        <v>30.4</v>
      </c>
      <c r="J128" s="77">
        <v>2</v>
      </c>
      <c r="K128" s="92"/>
    </row>
    <row r="129" spans="1:11" ht="13.2" x14ac:dyDescent="0.25">
      <c r="A129" s="14" t="s">
        <v>1506</v>
      </c>
      <c r="B129" s="14" t="s">
        <v>1586</v>
      </c>
      <c r="C129" s="14" t="s">
        <v>1587</v>
      </c>
      <c r="D129" s="16">
        <v>45688</v>
      </c>
      <c r="E129" s="16"/>
      <c r="F129" s="14" t="s">
        <v>1588</v>
      </c>
      <c r="G129" s="14" t="s">
        <v>1521</v>
      </c>
      <c r="H129" s="14" t="s">
        <v>1522</v>
      </c>
      <c r="I129" s="15">
        <v>1559.03</v>
      </c>
      <c r="J129" s="77">
        <v>2</v>
      </c>
      <c r="K129" s="92"/>
    </row>
    <row r="130" spans="1:11" ht="13.2" x14ac:dyDescent="0.25">
      <c r="A130" s="14" t="s">
        <v>1506</v>
      </c>
      <c r="B130" s="14" t="s">
        <v>1589</v>
      </c>
      <c r="C130" s="14"/>
      <c r="D130" s="16">
        <v>45688</v>
      </c>
      <c r="E130" s="16"/>
      <c r="F130" s="14" t="s">
        <v>1590</v>
      </c>
      <c r="G130" s="14"/>
      <c r="H130" s="14" t="s">
        <v>1509</v>
      </c>
      <c r="I130" s="15">
        <v>50.16</v>
      </c>
      <c r="J130" s="77">
        <v>2</v>
      </c>
      <c r="K130" s="92"/>
    </row>
    <row r="131" spans="1:11" ht="13.2" x14ac:dyDescent="0.25">
      <c r="A131" s="14" t="s">
        <v>1506</v>
      </c>
      <c r="B131" s="14" t="s">
        <v>1591</v>
      </c>
      <c r="C131" s="14"/>
      <c r="D131" s="16">
        <v>45688</v>
      </c>
      <c r="E131" s="16"/>
      <c r="F131" s="14" t="s">
        <v>1590</v>
      </c>
      <c r="G131" s="14"/>
      <c r="H131" s="14" t="s">
        <v>1509</v>
      </c>
      <c r="I131" s="15">
        <v>280.44</v>
      </c>
      <c r="J131" s="77">
        <v>2</v>
      </c>
      <c r="K131" s="92"/>
    </row>
    <row r="132" spans="1:11" ht="20.399999999999999" x14ac:dyDescent="0.25">
      <c r="A132" s="14" t="s">
        <v>1506</v>
      </c>
      <c r="B132" s="14" t="s">
        <v>1592</v>
      </c>
      <c r="C132" s="14" t="s">
        <v>1593</v>
      </c>
      <c r="D132" s="16">
        <v>45688</v>
      </c>
      <c r="E132" s="16"/>
      <c r="F132" s="14" t="s">
        <v>1594</v>
      </c>
      <c r="G132" s="14"/>
      <c r="H132" s="14" t="s">
        <v>1509</v>
      </c>
      <c r="I132" s="15">
        <v>85.51</v>
      </c>
      <c r="J132" s="77">
        <v>3</v>
      </c>
      <c r="K132" s="92"/>
    </row>
    <row r="133" spans="1:11" ht="20.399999999999999" x14ac:dyDescent="0.25">
      <c r="A133" s="14" t="s">
        <v>1506</v>
      </c>
      <c r="B133" s="14" t="s">
        <v>1595</v>
      </c>
      <c r="C133" s="14" t="s">
        <v>1596</v>
      </c>
      <c r="D133" s="16">
        <v>45688</v>
      </c>
      <c r="E133" s="16"/>
      <c r="F133" s="14" t="s">
        <v>1597</v>
      </c>
      <c r="G133" s="14"/>
      <c r="H133" s="14" t="s">
        <v>1509</v>
      </c>
      <c r="I133" s="15">
        <v>35.99</v>
      </c>
      <c r="J133" s="77">
        <v>3</v>
      </c>
      <c r="K133" s="92"/>
    </row>
    <row r="134" spans="1:11" ht="20.399999999999999" x14ac:dyDescent="0.25">
      <c r="A134" s="14" t="s">
        <v>1506</v>
      </c>
      <c r="B134" s="14" t="s">
        <v>1598</v>
      </c>
      <c r="C134" s="14" t="s">
        <v>1599</v>
      </c>
      <c r="D134" s="16">
        <v>45688</v>
      </c>
      <c r="E134" s="16"/>
      <c r="F134" s="14" t="s">
        <v>1600</v>
      </c>
      <c r="G134" s="14"/>
      <c r="H134" s="14"/>
      <c r="I134" s="15">
        <v>6.3</v>
      </c>
      <c r="J134" s="77">
        <v>3</v>
      </c>
      <c r="K134" s="92"/>
    </row>
    <row r="135" spans="1:11" ht="20.399999999999999" x14ac:dyDescent="0.25">
      <c r="A135" s="14" t="s">
        <v>1506</v>
      </c>
      <c r="B135" s="14" t="s">
        <v>1601</v>
      </c>
      <c r="C135" s="14" t="s">
        <v>1602</v>
      </c>
      <c r="D135" s="16">
        <v>45691</v>
      </c>
      <c r="E135" s="16"/>
      <c r="F135" s="14" t="s">
        <v>1603</v>
      </c>
      <c r="G135" s="14" t="s">
        <v>1604</v>
      </c>
      <c r="H135" s="14" t="s">
        <v>1605</v>
      </c>
      <c r="I135" s="15">
        <v>446</v>
      </c>
      <c r="J135" s="77">
        <v>3</v>
      </c>
      <c r="K135" s="92"/>
    </row>
    <row r="136" spans="1:11" ht="13.2" x14ac:dyDescent="0.25">
      <c r="A136" s="14" t="s">
        <v>1506</v>
      </c>
      <c r="B136" s="14" t="s">
        <v>1606</v>
      </c>
      <c r="C136" s="14" t="s">
        <v>1607</v>
      </c>
      <c r="D136" s="16">
        <v>45691</v>
      </c>
      <c r="E136" s="16"/>
      <c r="F136" s="14" t="s">
        <v>1608</v>
      </c>
      <c r="G136" s="14" t="s">
        <v>1531</v>
      </c>
      <c r="H136" s="14" t="s">
        <v>1532</v>
      </c>
      <c r="I136" s="15">
        <v>10.25</v>
      </c>
      <c r="J136" s="77">
        <v>4</v>
      </c>
      <c r="K136" s="92"/>
    </row>
    <row r="137" spans="1:11" ht="20.399999999999999" x14ac:dyDescent="0.25">
      <c r="A137" s="14" t="s">
        <v>1506</v>
      </c>
      <c r="B137" s="14" t="s">
        <v>1609</v>
      </c>
      <c r="C137" s="14" t="s">
        <v>1610</v>
      </c>
      <c r="D137" s="16">
        <v>45693</v>
      </c>
      <c r="E137" s="16"/>
      <c r="F137" s="14" t="s">
        <v>1611</v>
      </c>
      <c r="G137" s="14" t="s">
        <v>1541</v>
      </c>
      <c r="H137" s="14" t="s">
        <v>1542</v>
      </c>
      <c r="I137" s="15">
        <v>33.520000000000003</v>
      </c>
      <c r="J137" s="77">
        <v>4</v>
      </c>
      <c r="K137" s="92"/>
    </row>
    <row r="138" spans="1:11" ht="20.399999999999999" x14ac:dyDescent="0.25">
      <c r="A138" s="14" t="s">
        <v>1506</v>
      </c>
      <c r="B138" s="14" t="s">
        <v>1612</v>
      </c>
      <c r="C138" s="14" t="s">
        <v>1613</v>
      </c>
      <c r="D138" s="16">
        <v>45694</v>
      </c>
      <c r="E138" s="16"/>
      <c r="F138" s="14" t="s">
        <v>1614</v>
      </c>
      <c r="G138" s="14" t="s">
        <v>1615</v>
      </c>
      <c r="H138" s="14" t="s">
        <v>1616</v>
      </c>
      <c r="I138" s="15">
        <v>150</v>
      </c>
      <c r="J138" s="77">
        <v>2</v>
      </c>
      <c r="K138" s="92"/>
    </row>
    <row r="139" spans="1:11" ht="20.399999999999999" x14ac:dyDescent="0.25">
      <c r="A139" s="14" t="s">
        <v>1506</v>
      </c>
      <c r="B139" s="14" t="s">
        <v>1617</v>
      </c>
      <c r="C139" s="14" t="s">
        <v>1618</v>
      </c>
      <c r="D139" s="16">
        <v>45698</v>
      </c>
      <c r="E139" s="16"/>
      <c r="F139" s="14" t="s">
        <v>1619</v>
      </c>
      <c r="G139" s="14"/>
      <c r="H139" s="14" t="s">
        <v>1509</v>
      </c>
      <c r="I139" s="15">
        <v>70.3</v>
      </c>
      <c r="J139" s="77">
        <v>2</v>
      </c>
      <c r="K139" s="92"/>
    </row>
    <row r="140" spans="1:11" ht="13.2" x14ac:dyDescent="0.25">
      <c r="A140" s="14" t="s">
        <v>1506</v>
      </c>
      <c r="B140" s="14" t="s">
        <v>1620</v>
      </c>
      <c r="C140" s="14" t="s">
        <v>1621</v>
      </c>
      <c r="D140" s="16">
        <v>45702</v>
      </c>
      <c r="E140" s="16"/>
      <c r="F140" s="14" t="s">
        <v>1622</v>
      </c>
      <c r="G140" s="14" t="s">
        <v>1551</v>
      </c>
      <c r="H140" s="14" t="s">
        <v>1552</v>
      </c>
      <c r="I140" s="15">
        <v>591.80999999999995</v>
      </c>
      <c r="J140" s="77">
        <v>4</v>
      </c>
      <c r="K140" s="92"/>
    </row>
    <row r="141" spans="1:11" ht="20.399999999999999" x14ac:dyDescent="0.25">
      <c r="A141" s="14" t="s">
        <v>1506</v>
      </c>
      <c r="B141" s="14" t="s">
        <v>1623</v>
      </c>
      <c r="C141" s="14" t="s">
        <v>1624</v>
      </c>
      <c r="D141" s="16">
        <v>45705</v>
      </c>
      <c r="E141" s="16"/>
      <c r="F141" s="14" t="s">
        <v>1625</v>
      </c>
      <c r="G141" s="14" t="s">
        <v>1541</v>
      </c>
      <c r="H141" s="14" t="s">
        <v>1542</v>
      </c>
      <c r="I141" s="15">
        <v>12.23</v>
      </c>
      <c r="J141" s="77">
        <v>4</v>
      </c>
      <c r="K141" s="92"/>
    </row>
    <row r="142" spans="1:11" ht="20.399999999999999" x14ac:dyDescent="0.25">
      <c r="A142" s="14" t="s">
        <v>1506</v>
      </c>
      <c r="B142" s="14" t="s">
        <v>1626</v>
      </c>
      <c r="C142" s="14" t="s">
        <v>1627</v>
      </c>
      <c r="D142" s="16">
        <v>45705</v>
      </c>
      <c r="E142" s="16"/>
      <c r="F142" s="14" t="s">
        <v>1628</v>
      </c>
      <c r="G142" s="14"/>
      <c r="H142" s="14" t="s">
        <v>1509</v>
      </c>
      <c r="I142" s="15">
        <v>266</v>
      </c>
      <c r="J142" s="77">
        <v>3</v>
      </c>
      <c r="K142" s="92"/>
    </row>
    <row r="143" spans="1:11" ht="20.399999999999999" x14ac:dyDescent="0.25">
      <c r="A143" s="14" t="s">
        <v>1506</v>
      </c>
      <c r="B143" s="14" t="s">
        <v>1629</v>
      </c>
      <c r="C143" s="14" t="s">
        <v>1630</v>
      </c>
      <c r="D143" s="16">
        <v>45707</v>
      </c>
      <c r="E143" s="16"/>
      <c r="F143" s="14" t="s">
        <v>1631</v>
      </c>
      <c r="G143" s="14"/>
      <c r="H143" s="14" t="s">
        <v>1632</v>
      </c>
      <c r="I143" s="15">
        <v>100</v>
      </c>
      <c r="J143" s="77">
        <v>5</v>
      </c>
      <c r="K143" s="92"/>
    </row>
    <row r="144" spans="1:11" ht="51" x14ac:dyDescent="0.25">
      <c r="A144" s="14" t="s">
        <v>1506</v>
      </c>
      <c r="B144" s="14" t="s">
        <v>1633</v>
      </c>
      <c r="C144" s="14" t="s">
        <v>1634</v>
      </c>
      <c r="D144" s="16">
        <v>45709</v>
      </c>
      <c r="E144" s="16"/>
      <c r="F144" s="14" t="s">
        <v>1635</v>
      </c>
      <c r="G144" s="14"/>
      <c r="H144" s="14" t="s">
        <v>1509</v>
      </c>
      <c r="I144" s="15">
        <v>1770.6</v>
      </c>
      <c r="J144" s="77">
        <v>2</v>
      </c>
      <c r="K144" s="92"/>
    </row>
    <row r="145" spans="1:11" ht="51" x14ac:dyDescent="0.25">
      <c r="A145" s="14" t="s">
        <v>1506</v>
      </c>
      <c r="B145" s="14" t="s">
        <v>1633</v>
      </c>
      <c r="C145" s="14" t="s">
        <v>1634</v>
      </c>
      <c r="D145" s="16">
        <v>45709</v>
      </c>
      <c r="E145" s="16"/>
      <c r="F145" s="14" t="s">
        <v>1635</v>
      </c>
      <c r="G145" s="14"/>
      <c r="H145" s="14" t="s">
        <v>1509</v>
      </c>
      <c r="I145" s="15">
        <v>681</v>
      </c>
      <c r="J145" s="77">
        <v>5</v>
      </c>
      <c r="K145" s="92"/>
    </row>
    <row r="146" spans="1:11" ht="51" x14ac:dyDescent="0.25">
      <c r="A146" s="14" t="s">
        <v>1506</v>
      </c>
      <c r="B146" s="14" t="s">
        <v>1633</v>
      </c>
      <c r="C146" s="14" t="s">
        <v>1574</v>
      </c>
      <c r="D146" s="16">
        <v>45709</v>
      </c>
      <c r="E146" s="16"/>
      <c r="F146" s="14" t="s">
        <v>1636</v>
      </c>
      <c r="G146" s="14" t="s">
        <v>1637</v>
      </c>
      <c r="H146" s="14" t="s">
        <v>1509</v>
      </c>
      <c r="I146" s="15">
        <v>486.21</v>
      </c>
      <c r="J146" s="77">
        <v>5</v>
      </c>
      <c r="K146" s="92"/>
    </row>
    <row r="147" spans="1:11" ht="20.399999999999999" x14ac:dyDescent="0.25">
      <c r="A147" s="14" t="s">
        <v>1506</v>
      </c>
      <c r="B147" s="14" t="s">
        <v>1638</v>
      </c>
      <c r="C147" s="14" t="s">
        <v>1639</v>
      </c>
      <c r="D147" s="16">
        <v>45719</v>
      </c>
      <c r="E147" s="16"/>
      <c r="F147" s="14" t="s">
        <v>1640</v>
      </c>
      <c r="G147" s="14" t="s">
        <v>1521</v>
      </c>
      <c r="H147" s="14" t="s">
        <v>1522</v>
      </c>
      <c r="I147" s="15">
        <v>1260.76</v>
      </c>
      <c r="J147" s="77">
        <v>2</v>
      </c>
      <c r="K147" s="92"/>
    </row>
    <row r="148" spans="1:11" ht="20.399999999999999" x14ac:dyDescent="0.25">
      <c r="A148" s="14" t="s">
        <v>1506</v>
      </c>
      <c r="B148" s="14" t="s">
        <v>1641</v>
      </c>
      <c r="C148" s="14" t="s">
        <v>1642</v>
      </c>
      <c r="D148" s="16">
        <v>45719</v>
      </c>
      <c r="E148" s="16"/>
      <c r="F148" s="14" t="s">
        <v>1643</v>
      </c>
      <c r="G148" s="14"/>
      <c r="H148" s="14"/>
      <c r="I148" s="15">
        <v>30.4</v>
      </c>
      <c r="J148" s="77">
        <v>2</v>
      </c>
      <c r="K148" s="92"/>
    </row>
    <row r="149" spans="1:11" ht="81.599999999999994" x14ac:dyDescent="0.25">
      <c r="A149" s="14" t="s">
        <v>1506</v>
      </c>
      <c r="B149" s="14" t="s">
        <v>1644</v>
      </c>
      <c r="C149" s="14" t="s">
        <v>1645</v>
      </c>
      <c r="D149" s="16">
        <v>45719</v>
      </c>
      <c r="E149" s="16"/>
      <c r="F149" s="14" t="s">
        <v>1646</v>
      </c>
      <c r="G149" s="14"/>
      <c r="H149" s="14" t="s">
        <v>1509</v>
      </c>
      <c r="I149" s="15">
        <v>638</v>
      </c>
      <c r="J149" s="77">
        <v>3</v>
      </c>
      <c r="K149" s="92"/>
    </row>
    <row r="150" spans="1:11" ht="20.399999999999999" x14ac:dyDescent="0.25">
      <c r="A150" s="14" t="s">
        <v>1506</v>
      </c>
      <c r="B150" s="14" t="s">
        <v>1647</v>
      </c>
      <c r="C150" s="14" t="s">
        <v>1648</v>
      </c>
      <c r="D150" s="16">
        <v>45719</v>
      </c>
      <c r="E150" s="16"/>
      <c r="F150" s="14" t="s">
        <v>1649</v>
      </c>
      <c r="G150" s="14" t="s">
        <v>1650</v>
      </c>
      <c r="H150" s="14" t="s">
        <v>1651</v>
      </c>
      <c r="I150" s="15">
        <v>358.92</v>
      </c>
      <c r="J150" s="77">
        <v>4</v>
      </c>
      <c r="K150" s="92"/>
    </row>
    <row r="151" spans="1:11" ht="13.2" x14ac:dyDescent="0.25">
      <c r="A151" s="14" t="s">
        <v>1506</v>
      </c>
      <c r="B151" s="14" t="s">
        <v>1652</v>
      </c>
      <c r="C151" s="14" t="s">
        <v>1653</v>
      </c>
      <c r="D151" s="16">
        <v>45719</v>
      </c>
      <c r="E151" s="16"/>
      <c r="F151" s="14" t="s">
        <v>1530</v>
      </c>
      <c r="G151" s="14" t="s">
        <v>1531</v>
      </c>
      <c r="H151" s="14" t="s">
        <v>1532</v>
      </c>
      <c r="I151" s="15">
        <v>10.25</v>
      </c>
      <c r="J151" s="77">
        <v>4</v>
      </c>
      <c r="K151" s="92"/>
    </row>
    <row r="152" spans="1:11" ht="13.2" x14ac:dyDescent="0.25">
      <c r="A152" s="14" t="s">
        <v>1506</v>
      </c>
      <c r="B152" s="14" t="s">
        <v>1654</v>
      </c>
      <c r="C152" s="14" t="s">
        <v>1655</v>
      </c>
      <c r="D152" s="16">
        <v>45726</v>
      </c>
      <c r="E152" s="16"/>
      <c r="F152" s="14" t="s">
        <v>1656</v>
      </c>
      <c r="G152" s="14" t="s">
        <v>1551</v>
      </c>
      <c r="H152" s="14" t="s">
        <v>1552</v>
      </c>
      <c r="I152" s="15">
        <v>460.63</v>
      </c>
      <c r="J152" s="77">
        <v>4</v>
      </c>
      <c r="K152" s="92"/>
    </row>
    <row r="153" spans="1:11" ht="20.399999999999999" x14ac:dyDescent="0.25">
      <c r="A153" s="14" t="s">
        <v>1506</v>
      </c>
      <c r="B153" s="14" t="s">
        <v>1657</v>
      </c>
      <c r="C153" s="14" t="s">
        <v>1658</v>
      </c>
      <c r="D153" s="16">
        <v>45726</v>
      </c>
      <c r="E153" s="16"/>
      <c r="F153" s="14" t="s">
        <v>1909</v>
      </c>
      <c r="G153" s="14" t="s">
        <v>1659</v>
      </c>
      <c r="H153" s="14" t="s">
        <v>1660</v>
      </c>
      <c r="I153" s="15">
        <v>176.67</v>
      </c>
      <c r="J153" s="77">
        <v>3</v>
      </c>
      <c r="K153" s="92"/>
    </row>
    <row r="154" spans="1:11" ht="51" x14ac:dyDescent="0.25">
      <c r="A154" s="14" t="s">
        <v>1506</v>
      </c>
      <c r="B154" s="14" t="s">
        <v>1661</v>
      </c>
      <c r="C154" s="14" t="s">
        <v>1661</v>
      </c>
      <c r="D154" s="16">
        <v>45727</v>
      </c>
      <c r="E154" s="16"/>
      <c r="F154" s="14" t="s">
        <v>1662</v>
      </c>
      <c r="G154" s="14"/>
      <c r="H154" s="14" t="s">
        <v>1509</v>
      </c>
      <c r="I154" s="15">
        <v>1770.6</v>
      </c>
      <c r="J154" s="77">
        <v>2</v>
      </c>
      <c r="K154" s="92"/>
    </row>
    <row r="155" spans="1:11" ht="51" x14ac:dyDescent="0.25">
      <c r="A155" s="14" t="s">
        <v>1506</v>
      </c>
      <c r="B155" s="14" t="s">
        <v>1661</v>
      </c>
      <c r="C155" s="14" t="s">
        <v>1661</v>
      </c>
      <c r="D155" s="16">
        <v>45727</v>
      </c>
      <c r="E155" s="16"/>
      <c r="F155" s="14" t="s">
        <v>1663</v>
      </c>
      <c r="G155" s="14"/>
      <c r="H155" s="14" t="s">
        <v>1509</v>
      </c>
      <c r="I155" s="15">
        <v>681</v>
      </c>
      <c r="J155" s="77">
        <v>5</v>
      </c>
      <c r="K155" s="92"/>
    </row>
    <row r="156" spans="1:11" ht="51" x14ac:dyDescent="0.25">
      <c r="A156" s="14" t="s">
        <v>1506</v>
      </c>
      <c r="B156" s="14" t="s">
        <v>1661</v>
      </c>
      <c r="C156" s="14" t="s">
        <v>1574</v>
      </c>
      <c r="D156" s="16">
        <v>45727</v>
      </c>
      <c r="E156" s="16"/>
      <c r="F156" s="14" t="s">
        <v>1662</v>
      </c>
      <c r="G156" s="14"/>
      <c r="H156" s="14" t="s">
        <v>1509</v>
      </c>
      <c r="I156" s="15">
        <v>486.21</v>
      </c>
      <c r="J156" s="77">
        <v>5</v>
      </c>
      <c r="K156" s="92"/>
    </row>
    <row r="157" spans="1:11" ht="20.399999999999999" x14ac:dyDescent="0.25">
      <c r="A157" s="14" t="s">
        <v>1506</v>
      </c>
      <c r="B157" s="14" t="s">
        <v>1664</v>
      </c>
      <c r="C157" s="14" t="s">
        <v>1665</v>
      </c>
      <c r="D157" s="16">
        <v>45734</v>
      </c>
      <c r="E157" s="16"/>
      <c r="F157" s="14" t="s">
        <v>1625</v>
      </c>
      <c r="G157" s="14" t="s">
        <v>1541</v>
      </c>
      <c r="H157" s="14" t="s">
        <v>1542</v>
      </c>
      <c r="I157" s="15">
        <v>12.23</v>
      </c>
      <c r="J157" s="77">
        <v>4</v>
      </c>
      <c r="K157" s="92"/>
    </row>
    <row r="158" spans="1:11" ht="20.399999999999999" x14ac:dyDescent="0.25">
      <c r="A158" s="14" t="s">
        <v>1506</v>
      </c>
      <c r="B158" s="14" t="s">
        <v>1666</v>
      </c>
      <c r="C158" s="14" t="s">
        <v>1667</v>
      </c>
      <c r="D158" s="16">
        <v>45741</v>
      </c>
      <c r="E158" s="16"/>
      <c r="F158" s="14" t="s">
        <v>1668</v>
      </c>
      <c r="G158" s="14" t="s">
        <v>1650</v>
      </c>
      <c r="H158" s="14" t="s">
        <v>1651</v>
      </c>
      <c r="I158" s="15">
        <v>129.47</v>
      </c>
      <c r="J158" s="77">
        <v>5</v>
      </c>
      <c r="K158" s="92"/>
    </row>
    <row r="159" spans="1:11" ht="20.399999999999999" x14ac:dyDescent="0.25">
      <c r="A159" s="14" t="s">
        <v>1506</v>
      </c>
      <c r="B159" s="14" t="s">
        <v>1669</v>
      </c>
      <c r="C159" s="14" t="s">
        <v>1670</v>
      </c>
      <c r="D159" s="16">
        <v>45742</v>
      </c>
      <c r="E159" s="16"/>
      <c r="F159" s="14" t="s">
        <v>1671</v>
      </c>
      <c r="G159" s="14" t="s">
        <v>1546</v>
      </c>
      <c r="H159" s="14" t="s">
        <v>1547</v>
      </c>
      <c r="I159" s="15">
        <v>130</v>
      </c>
      <c r="J159" s="77">
        <v>2</v>
      </c>
      <c r="K159" s="92"/>
    </row>
    <row r="160" spans="1:11" ht="61.2" x14ac:dyDescent="0.25">
      <c r="A160" s="14" t="s">
        <v>1506</v>
      </c>
      <c r="B160" s="14" t="s">
        <v>1672</v>
      </c>
      <c r="C160" s="14" t="s">
        <v>1673</v>
      </c>
      <c r="D160" s="16">
        <v>45743</v>
      </c>
      <c r="E160" s="16"/>
      <c r="F160" s="14" t="s">
        <v>1674</v>
      </c>
      <c r="G160" s="14"/>
      <c r="H160" s="14" t="s">
        <v>1509</v>
      </c>
      <c r="I160" s="15">
        <v>557</v>
      </c>
      <c r="J160" s="77">
        <v>4</v>
      </c>
      <c r="K160" s="92"/>
    </row>
    <row r="161" spans="1:11" ht="20.399999999999999" x14ac:dyDescent="0.25">
      <c r="A161" s="14" t="s">
        <v>1506</v>
      </c>
      <c r="B161" s="14" t="s">
        <v>1675</v>
      </c>
      <c r="C161" s="14" t="s">
        <v>1676</v>
      </c>
      <c r="D161" s="16">
        <v>45748</v>
      </c>
      <c r="E161" s="16"/>
      <c r="F161" s="14" t="s">
        <v>1677</v>
      </c>
      <c r="G161" s="14"/>
      <c r="H161" s="14" t="s">
        <v>1509</v>
      </c>
      <c r="I161" s="15">
        <v>46.36</v>
      </c>
      <c r="J161" s="77">
        <v>2</v>
      </c>
      <c r="K161" s="92"/>
    </row>
    <row r="162" spans="1:11" ht="13.2" x14ac:dyDescent="0.25">
      <c r="A162" s="14" t="s">
        <v>1506</v>
      </c>
      <c r="B162" s="14" t="s">
        <v>1678</v>
      </c>
      <c r="C162" s="14" t="s">
        <v>1679</v>
      </c>
      <c r="D162" s="16">
        <v>45748</v>
      </c>
      <c r="E162" s="16"/>
      <c r="F162" s="14" t="s">
        <v>1680</v>
      </c>
      <c r="G162" s="14" t="s">
        <v>1681</v>
      </c>
      <c r="H162" s="14" t="s">
        <v>1682</v>
      </c>
      <c r="I162" s="15">
        <v>367.77</v>
      </c>
      <c r="J162" s="77">
        <v>5</v>
      </c>
      <c r="K162" s="92"/>
    </row>
    <row r="163" spans="1:11" ht="51" x14ac:dyDescent="0.25">
      <c r="A163" s="14" t="s">
        <v>1506</v>
      </c>
      <c r="B163" s="14" t="s">
        <v>1683</v>
      </c>
      <c r="C163" s="14" t="s">
        <v>1683</v>
      </c>
      <c r="D163" s="16">
        <v>45754</v>
      </c>
      <c r="E163" s="16"/>
      <c r="F163" s="14" t="s">
        <v>1684</v>
      </c>
      <c r="G163" s="14"/>
      <c r="H163" s="14" t="s">
        <v>1509</v>
      </c>
      <c r="I163" s="15">
        <v>1770.6</v>
      </c>
      <c r="J163" s="77">
        <v>2</v>
      </c>
      <c r="K163" s="92"/>
    </row>
    <row r="164" spans="1:11" ht="51" x14ac:dyDescent="0.25">
      <c r="A164" s="14" t="s">
        <v>1506</v>
      </c>
      <c r="B164" s="14" t="s">
        <v>1683</v>
      </c>
      <c r="C164" s="14" t="s">
        <v>1683</v>
      </c>
      <c r="D164" s="16">
        <v>45754</v>
      </c>
      <c r="E164" s="16"/>
      <c r="F164" s="14" t="s">
        <v>1684</v>
      </c>
      <c r="G164" s="14"/>
      <c r="H164" s="14" t="s">
        <v>1509</v>
      </c>
      <c r="I164" s="15">
        <v>681</v>
      </c>
      <c r="J164" s="77">
        <v>5</v>
      </c>
      <c r="K164" s="92"/>
    </row>
    <row r="165" spans="1:11" ht="51" x14ac:dyDescent="0.25">
      <c r="A165" s="14" t="s">
        <v>1506</v>
      </c>
      <c r="B165" s="14" t="s">
        <v>1683</v>
      </c>
      <c r="C165" s="14" t="s">
        <v>1683</v>
      </c>
      <c r="D165" s="16">
        <v>45754</v>
      </c>
      <c r="E165" s="16"/>
      <c r="F165" s="14" t="s">
        <v>1684</v>
      </c>
      <c r="G165" s="14"/>
      <c r="H165" s="14" t="s">
        <v>1509</v>
      </c>
      <c r="I165" s="15">
        <v>486.21</v>
      </c>
      <c r="J165" s="77">
        <v>5</v>
      </c>
      <c r="K165" s="92"/>
    </row>
    <row r="166" spans="1:11" ht="20.399999999999999" x14ac:dyDescent="0.25">
      <c r="A166" s="14" t="s">
        <v>1506</v>
      </c>
      <c r="B166" s="14" t="s">
        <v>1685</v>
      </c>
      <c r="C166" s="14" t="s">
        <v>1686</v>
      </c>
      <c r="D166" s="16">
        <v>45764</v>
      </c>
      <c r="E166" s="16"/>
      <c r="F166" s="14" t="s">
        <v>1687</v>
      </c>
      <c r="G166" s="14"/>
      <c r="H166" s="14" t="s">
        <v>1509</v>
      </c>
      <c r="I166" s="15">
        <v>109.99</v>
      </c>
      <c r="J166" s="77">
        <v>3</v>
      </c>
      <c r="K166" s="92"/>
    </row>
    <row r="167" spans="1:11" ht="71.400000000000006" x14ac:dyDescent="0.25">
      <c r="A167" s="14" t="s">
        <v>1506</v>
      </c>
      <c r="B167" s="14" t="s">
        <v>1688</v>
      </c>
      <c r="C167" s="14" t="s">
        <v>1689</v>
      </c>
      <c r="D167" s="16">
        <v>45769</v>
      </c>
      <c r="E167" s="16"/>
      <c r="F167" s="14" t="s">
        <v>1690</v>
      </c>
      <c r="G167" s="14"/>
      <c r="H167" s="14" t="s">
        <v>1509</v>
      </c>
      <c r="I167" s="15">
        <v>433.95</v>
      </c>
      <c r="J167" s="77">
        <v>5</v>
      </c>
      <c r="K167" s="92"/>
    </row>
    <row r="168" spans="1:11" ht="20.399999999999999" x14ac:dyDescent="0.25">
      <c r="A168" s="14" t="s">
        <v>1506</v>
      </c>
      <c r="B168" s="14" t="s">
        <v>1691</v>
      </c>
      <c r="C168" s="14" t="s">
        <v>1692</v>
      </c>
      <c r="D168" s="16">
        <v>45770</v>
      </c>
      <c r="E168" s="16"/>
      <c r="F168" s="14" t="s">
        <v>1693</v>
      </c>
      <c r="G168" s="14"/>
      <c r="H168" s="14" t="s">
        <v>1509</v>
      </c>
      <c r="I168" s="15">
        <v>139.08000000000001</v>
      </c>
      <c r="J168" s="77">
        <v>3</v>
      </c>
      <c r="K168" s="92"/>
    </row>
    <row r="169" spans="1:11" ht="20.399999999999999" x14ac:dyDescent="0.25">
      <c r="A169" s="14" t="s">
        <v>1506</v>
      </c>
      <c r="B169" s="14" t="s">
        <v>1694</v>
      </c>
      <c r="C169" s="14" t="s">
        <v>1695</v>
      </c>
      <c r="D169" s="16">
        <v>45771</v>
      </c>
      <c r="E169" s="16"/>
      <c r="F169" s="14" t="s">
        <v>1614</v>
      </c>
      <c r="G169" s="14" t="s">
        <v>1615</v>
      </c>
      <c r="H169" s="14" t="s">
        <v>1616</v>
      </c>
      <c r="I169" s="15">
        <v>105</v>
      </c>
      <c r="J169" s="77">
        <v>2</v>
      </c>
      <c r="K169" s="92"/>
    </row>
    <row r="170" spans="1:11" ht="13.2" x14ac:dyDescent="0.25">
      <c r="A170" s="14" t="s">
        <v>1506</v>
      </c>
      <c r="B170" s="14" t="s">
        <v>1696</v>
      </c>
      <c r="C170" s="14" t="s">
        <v>1697</v>
      </c>
      <c r="D170" s="16">
        <v>45771</v>
      </c>
      <c r="E170" s="16"/>
      <c r="F170" s="14" t="s">
        <v>1698</v>
      </c>
      <c r="G170" s="14" t="s">
        <v>1551</v>
      </c>
      <c r="H170" s="14" t="s">
        <v>1552</v>
      </c>
      <c r="I170" s="15">
        <v>385.36</v>
      </c>
      <c r="J170" s="77">
        <v>4</v>
      </c>
      <c r="K170" s="92"/>
    </row>
    <row r="171" spans="1:11" ht="20.399999999999999" x14ac:dyDescent="0.25">
      <c r="A171" s="14" t="s">
        <v>1506</v>
      </c>
      <c r="B171" s="14" t="s">
        <v>1699</v>
      </c>
      <c r="C171" s="14" t="s">
        <v>1700</v>
      </c>
      <c r="D171" s="16">
        <v>45771</v>
      </c>
      <c r="E171" s="16"/>
      <c r="F171" s="14" t="s">
        <v>1701</v>
      </c>
      <c r="G171" s="14"/>
      <c r="H171" s="14" t="s">
        <v>1509</v>
      </c>
      <c r="I171" s="15">
        <v>46.36</v>
      </c>
      <c r="J171" s="77">
        <v>2</v>
      </c>
      <c r="K171" s="92"/>
    </row>
    <row r="172" spans="1:11" ht="20.399999999999999" x14ac:dyDescent="0.25">
      <c r="A172" s="14" t="s">
        <v>1506</v>
      </c>
      <c r="B172" s="14" t="s">
        <v>1702</v>
      </c>
      <c r="C172" s="14" t="s">
        <v>1703</v>
      </c>
      <c r="D172" s="16">
        <v>45771</v>
      </c>
      <c r="E172" s="16"/>
      <c r="F172" s="14" t="s">
        <v>1704</v>
      </c>
      <c r="G172" s="14"/>
      <c r="H172" s="14" t="s">
        <v>1509</v>
      </c>
      <c r="I172" s="15">
        <v>46.36</v>
      </c>
      <c r="J172" s="77">
        <v>2</v>
      </c>
      <c r="K172" s="92"/>
    </row>
    <row r="173" spans="1:11" ht="13.2" x14ac:dyDescent="0.25">
      <c r="A173" s="14" t="s">
        <v>1506</v>
      </c>
      <c r="B173" s="14" t="s">
        <v>1705</v>
      </c>
      <c r="C173" s="14" t="s">
        <v>1706</v>
      </c>
      <c r="D173" s="16">
        <v>45771</v>
      </c>
      <c r="E173" s="16"/>
      <c r="F173" s="14" t="s">
        <v>1608</v>
      </c>
      <c r="G173" s="14" t="s">
        <v>1531</v>
      </c>
      <c r="H173" s="14" t="s">
        <v>1532</v>
      </c>
      <c r="I173" s="15">
        <v>10.25</v>
      </c>
      <c r="J173" s="77">
        <v>4</v>
      </c>
      <c r="K173" s="92"/>
    </row>
    <row r="174" spans="1:11" ht="13.2" x14ac:dyDescent="0.25">
      <c r="A174" s="14" t="s">
        <v>1506</v>
      </c>
      <c r="B174" s="14" t="s">
        <v>1707</v>
      </c>
      <c r="C174" s="14" t="s">
        <v>1708</v>
      </c>
      <c r="D174" s="16">
        <v>45771</v>
      </c>
      <c r="E174" s="16"/>
      <c r="F174" s="14" t="s">
        <v>1709</v>
      </c>
      <c r="G174" s="14" t="s">
        <v>1710</v>
      </c>
      <c r="H174" s="14" t="s">
        <v>1711</v>
      </c>
      <c r="I174" s="15">
        <v>22.55</v>
      </c>
      <c r="J174" s="77">
        <v>4</v>
      </c>
      <c r="K174" s="92"/>
    </row>
    <row r="175" spans="1:11" ht="20.399999999999999" x14ac:dyDescent="0.25">
      <c r="A175" s="14" t="s">
        <v>1506</v>
      </c>
      <c r="B175" s="14" t="s">
        <v>1712</v>
      </c>
      <c r="C175" s="14" t="s">
        <v>1713</v>
      </c>
      <c r="D175" s="16">
        <v>45771</v>
      </c>
      <c r="E175" s="16"/>
      <c r="F175" s="14" t="s">
        <v>1714</v>
      </c>
      <c r="G175" s="14"/>
      <c r="H175" s="14" t="s">
        <v>1509</v>
      </c>
      <c r="I175" s="15">
        <v>74.099999999999994</v>
      </c>
      <c r="J175" s="77">
        <v>3</v>
      </c>
      <c r="K175" s="92"/>
    </row>
    <row r="176" spans="1:11" ht="20.399999999999999" x14ac:dyDescent="0.25">
      <c r="A176" s="14" t="s">
        <v>1506</v>
      </c>
      <c r="B176" s="14" t="s">
        <v>1715</v>
      </c>
      <c r="C176" s="14" t="s">
        <v>1716</v>
      </c>
      <c r="D176" s="16">
        <v>45782</v>
      </c>
      <c r="E176" s="16"/>
      <c r="F176" s="14" t="s">
        <v>1717</v>
      </c>
      <c r="G176" s="14" t="s">
        <v>1541</v>
      </c>
      <c r="H176" s="14" t="s">
        <v>1542</v>
      </c>
      <c r="I176" s="15">
        <v>24.46</v>
      </c>
      <c r="J176" s="77">
        <v>4</v>
      </c>
      <c r="K176" s="92"/>
    </row>
    <row r="177" spans="1:11" ht="20.399999999999999" x14ac:dyDescent="0.25">
      <c r="A177" s="14" t="s">
        <v>1506</v>
      </c>
      <c r="B177" s="14" t="s">
        <v>1718</v>
      </c>
      <c r="C177" s="14" t="s">
        <v>1719</v>
      </c>
      <c r="D177" s="16">
        <v>45782</v>
      </c>
      <c r="E177" s="16"/>
      <c r="F177" s="14" t="s">
        <v>1625</v>
      </c>
      <c r="G177" s="14" t="s">
        <v>1541</v>
      </c>
      <c r="H177" s="14" t="s">
        <v>1542</v>
      </c>
      <c r="I177" s="15">
        <v>12.23</v>
      </c>
      <c r="J177" s="77">
        <v>4</v>
      </c>
      <c r="K177" s="92"/>
    </row>
    <row r="178" spans="1:11" ht="20.399999999999999" x14ac:dyDescent="0.25">
      <c r="A178" s="14" t="s">
        <v>1506</v>
      </c>
      <c r="B178" s="14" t="s">
        <v>1720</v>
      </c>
      <c r="C178" s="14" t="s">
        <v>1721</v>
      </c>
      <c r="D178" s="16">
        <v>45782</v>
      </c>
      <c r="E178" s="16"/>
      <c r="F178" s="14" t="s">
        <v>1722</v>
      </c>
      <c r="G178" s="14" t="s">
        <v>1541</v>
      </c>
      <c r="H178" s="14" t="s">
        <v>1542</v>
      </c>
      <c r="I178" s="15">
        <v>76.37</v>
      </c>
      <c r="J178" s="77">
        <v>4</v>
      </c>
      <c r="K178" s="92"/>
    </row>
    <row r="179" spans="1:11" ht="20.399999999999999" x14ac:dyDescent="0.25">
      <c r="A179" s="14" t="s">
        <v>1506</v>
      </c>
      <c r="B179" s="14" t="s">
        <v>1723</v>
      </c>
      <c r="C179" s="14" t="s">
        <v>1724</v>
      </c>
      <c r="D179" s="16">
        <v>45786</v>
      </c>
      <c r="E179" s="16"/>
      <c r="F179" s="14" t="s">
        <v>1725</v>
      </c>
      <c r="G179" s="14" t="s">
        <v>1726</v>
      </c>
      <c r="H179" s="14" t="s">
        <v>1727</v>
      </c>
      <c r="I179" s="15">
        <v>200</v>
      </c>
      <c r="J179" s="77">
        <v>3</v>
      </c>
      <c r="K179" s="92"/>
    </row>
    <row r="180" spans="1:11" ht="20.399999999999999" x14ac:dyDescent="0.25">
      <c r="A180" s="14" t="s">
        <v>1506</v>
      </c>
      <c r="B180" s="14" t="s">
        <v>1728</v>
      </c>
      <c r="C180" s="14" t="s">
        <v>1729</v>
      </c>
      <c r="D180" s="16">
        <v>45786</v>
      </c>
      <c r="E180" s="16"/>
      <c r="F180" s="14" t="s">
        <v>1730</v>
      </c>
      <c r="G180" s="14"/>
      <c r="H180" s="14" t="s">
        <v>1509</v>
      </c>
      <c r="I180" s="15">
        <v>171</v>
      </c>
      <c r="J180" s="77">
        <v>3</v>
      </c>
      <c r="K180" s="92"/>
    </row>
    <row r="181" spans="1:11" ht="20.399999999999999" x14ac:dyDescent="0.25">
      <c r="A181" s="14" t="s">
        <v>1506</v>
      </c>
      <c r="B181" s="14" t="s">
        <v>1731</v>
      </c>
      <c r="C181" s="14" t="s">
        <v>1729</v>
      </c>
      <c r="D181" s="16">
        <v>45786</v>
      </c>
      <c r="E181" s="16"/>
      <c r="F181" s="14" t="s">
        <v>1730</v>
      </c>
      <c r="G181" s="14"/>
      <c r="H181" s="14" t="s">
        <v>1509</v>
      </c>
      <c r="I181" s="15">
        <v>171</v>
      </c>
      <c r="J181" s="77">
        <v>3</v>
      </c>
      <c r="K181" s="92"/>
    </row>
    <row r="182" spans="1:11" ht="20.399999999999999" x14ac:dyDescent="0.25">
      <c r="A182" s="14" t="s">
        <v>1506</v>
      </c>
      <c r="B182" s="14" t="s">
        <v>1732</v>
      </c>
      <c r="C182" s="14" t="s">
        <v>1733</v>
      </c>
      <c r="D182" s="16">
        <v>45786</v>
      </c>
      <c r="E182" s="16"/>
      <c r="F182" s="14" t="s">
        <v>1734</v>
      </c>
      <c r="G182" s="14"/>
      <c r="H182" s="14"/>
      <c r="I182" s="15">
        <v>39.520000000000003</v>
      </c>
      <c r="J182" s="77">
        <v>2</v>
      </c>
      <c r="K182" s="92"/>
    </row>
    <row r="183" spans="1:11" ht="20.399999999999999" x14ac:dyDescent="0.25">
      <c r="A183" s="14" t="s">
        <v>1506</v>
      </c>
      <c r="B183" s="14" t="s">
        <v>1735</v>
      </c>
      <c r="C183" s="14" t="s">
        <v>1736</v>
      </c>
      <c r="D183" s="16">
        <v>45790</v>
      </c>
      <c r="E183" s="16"/>
      <c r="F183" s="14" t="s">
        <v>1737</v>
      </c>
      <c r="G183" s="14" t="s">
        <v>1738</v>
      </c>
      <c r="H183" s="14" t="s">
        <v>1739</v>
      </c>
      <c r="I183" s="15">
        <v>4360</v>
      </c>
      <c r="J183" s="77">
        <v>5</v>
      </c>
      <c r="K183" s="92"/>
    </row>
    <row r="184" spans="1:11" ht="20.399999999999999" x14ac:dyDescent="0.25">
      <c r="A184" s="14" t="s">
        <v>1506</v>
      </c>
      <c r="B184" s="14" t="s">
        <v>1740</v>
      </c>
      <c r="C184" s="14" t="s">
        <v>1741</v>
      </c>
      <c r="D184" s="16">
        <v>45790</v>
      </c>
      <c r="E184" s="16"/>
      <c r="F184" s="14" t="s">
        <v>1742</v>
      </c>
      <c r="G184" s="14"/>
      <c r="H184" s="14" t="s">
        <v>1509</v>
      </c>
      <c r="I184" s="15">
        <v>115.9</v>
      </c>
      <c r="J184" s="77">
        <v>3</v>
      </c>
      <c r="K184" s="92"/>
    </row>
    <row r="185" spans="1:11" ht="20.399999999999999" x14ac:dyDescent="0.25">
      <c r="A185" s="14" t="s">
        <v>1506</v>
      </c>
      <c r="B185" s="14" t="s">
        <v>1743</v>
      </c>
      <c r="C185" s="14" t="s">
        <v>1729</v>
      </c>
      <c r="D185" s="16">
        <v>45790</v>
      </c>
      <c r="E185" s="16"/>
      <c r="F185" s="14" t="s">
        <v>1742</v>
      </c>
      <c r="G185" s="14"/>
      <c r="H185" s="14" t="s">
        <v>1509</v>
      </c>
      <c r="I185" s="15">
        <v>115.9</v>
      </c>
      <c r="J185" s="77">
        <v>3</v>
      </c>
      <c r="K185" s="92"/>
    </row>
    <row r="186" spans="1:11" ht="13.2" x14ac:dyDescent="0.25">
      <c r="A186" s="14" t="s">
        <v>1506</v>
      </c>
      <c r="B186" s="14" t="s">
        <v>1744</v>
      </c>
      <c r="C186" s="14" t="s">
        <v>1745</v>
      </c>
      <c r="D186" s="16">
        <v>45793</v>
      </c>
      <c r="E186" s="16"/>
      <c r="F186" s="14" t="s">
        <v>1746</v>
      </c>
      <c r="G186" s="14"/>
      <c r="H186" s="14" t="s">
        <v>1509</v>
      </c>
      <c r="I186" s="15">
        <v>360</v>
      </c>
      <c r="J186" s="77">
        <v>3</v>
      </c>
      <c r="K186" s="92"/>
    </row>
    <row r="187" spans="1:11" ht="13.2" x14ac:dyDescent="0.25">
      <c r="A187" s="14" t="s">
        <v>1506</v>
      </c>
      <c r="B187" s="14" t="s">
        <v>1747</v>
      </c>
      <c r="C187" s="14" t="s">
        <v>1748</v>
      </c>
      <c r="D187" s="16">
        <v>45796</v>
      </c>
      <c r="E187" s="16"/>
      <c r="F187" s="14" t="s">
        <v>1749</v>
      </c>
      <c r="G187" s="14" t="s">
        <v>1604</v>
      </c>
      <c r="H187" s="14" t="s">
        <v>1605</v>
      </c>
      <c r="I187" s="15">
        <v>840</v>
      </c>
      <c r="J187" s="77">
        <v>3</v>
      </c>
      <c r="K187" s="92"/>
    </row>
    <row r="188" spans="1:11" ht="20.399999999999999" x14ac:dyDescent="0.25">
      <c r="A188" s="14" t="s">
        <v>1506</v>
      </c>
      <c r="B188" s="14" t="s">
        <v>1750</v>
      </c>
      <c r="C188" s="14" t="s">
        <v>1751</v>
      </c>
      <c r="D188" s="16">
        <v>45796</v>
      </c>
      <c r="E188" s="16"/>
      <c r="F188" s="14" t="s">
        <v>1752</v>
      </c>
      <c r="G188" s="14"/>
      <c r="H188" s="14" t="s">
        <v>1509</v>
      </c>
      <c r="I188" s="15">
        <v>123.88</v>
      </c>
      <c r="J188" s="77">
        <v>3</v>
      </c>
      <c r="K188" s="92"/>
    </row>
    <row r="189" spans="1:11" ht="20.399999999999999" x14ac:dyDescent="0.25">
      <c r="A189" s="14" t="s">
        <v>1506</v>
      </c>
      <c r="B189" s="14" t="s">
        <v>1753</v>
      </c>
      <c r="C189" s="14" t="s">
        <v>1751</v>
      </c>
      <c r="D189" s="16">
        <v>45796</v>
      </c>
      <c r="E189" s="16"/>
      <c r="F189" s="14" t="s">
        <v>1752</v>
      </c>
      <c r="G189" s="14"/>
      <c r="H189" s="14" t="s">
        <v>1509</v>
      </c>
      <c r="I189" s="15">
        <v>123.88</v>
      </c>
      <c r="J189" s="77">
        <v>3</v>
      </c>
      <c r="K189" s="92"/>
    </row>
    <row r="190" spans="1:11" ht="30.6" x14ac:dyDescent="0.25">
      <c r="A190" s="14" t="s">
        <v>1506</v>
      </c>
      <c r="B190" s="14" t="s">
        <v>1754</v>
      </c>
      <c r="C190" s="14" t="s">
        <v>1755</v>
      </c>
      <c r="D190" s="16">
        <v>45796</v>
      </c>
      <c r="E190" s="16"/>
      <c r="F190" s="14" t="s">
        <v>1709</v>
      </c>
      <c r="G190" s="14" t="s">
        <v>1710</v>
      </c>
      <c r="H190" s="14" t="s">
        <v>1711</v>
      </c>
      <c r="I190" s="15">
        <v>14.05</v>
      </c>
      <c r="J190" s="77">
        <v>4</v>
      </c>
      <c r="K190" s="92"/>
    </row>
    <row r="191" spans="1:11" ht="13.2" x14ac:dyDescent="0.25">
      <c r="A191" s="14" t="s">
        <v>1506</v>
      </c>
      <c r="B191" s="14" t="s">
        <v>1756</v>
      </c>
      <c r="C191" s="14" t="s">
        <v>1757</v>
      </c>
      <c r="D191" s="16">
        <v>45796</v>
      </c>
      <c r="E191" s="16"/>
      <c r="F191" s="14" t="s">
        <v>1758</v>
      </c>
      <c r="G191" s="14" t="s">
        <v>1551</v>
      </c>
      <c r="H191" s="14" t="s">
        <v>1552</v>
      </c>
      <c r="I191" s="15">
        <v>210.69</v>
      </c>
      <c r="J191" s="77">
        <v>4</v>
      </c>
      <c r="K191" s="92"/>
    </row>
    <row r="192" spans="1:11" ht="20.399999999999999" x14ac:dyDescent="0.25">
      <c r="A192" s="14" t="s">
        <v>1506</v>
      </c>
      <c r="B192" s="14" t="s">
        <v>1759</v>
      </c>
      <c r="C192" s="14" t="s">
        <v>1760</v>
      </c>
      <c r="D192" s="16">
        <v>45796</v>
      </c>
      <c r="E192" s="16"/>
      <c r="F192" s="14" t="s">
        <v>1761</v>
      </c>
      <c r="G192" s="14"/>
      <c r="H192" s="14" t="s">
        <v>1509</v>
      </c>
      <c r="I192" s="15">
        <v>51.6</v>
      </c>
      <c r="J192" s="77">
        <v>3</v>
      </c>
      <c r="K192" s="92"/>
    </row>
    <row r="193" spans="1:11" ht="13.2" x14ac:dyDescent="0.25">
      <c r="A193" s="14" t="s">
        <v>1506</v>
      </c>
      <c r="B193" s="14" t="s">
        <v>1762</v>
      </c>
      <c r="C193" s="14" t="s">
        <v>1763</v>
      </c>
      <c r="D193" s="16">
        <v>45796</v>
      </c>
      <c r="E193" s="16"/>
      <c r="F193" s="14" t="s">
        <v>1530</v>
      </c>
      <c r="G193" s="14" t="s">
        <v>1531</v>
      </c>
      <c r="H193" s="14" t="s">
        <v>1532</v>
      </c>
      <c r="I193" s="15">
        <v>10.25</v>
      </c>
      <c r="J193" s="77">
        <v>4</v>
      </c>
      <c r="K193" s="92"/>
    </row>
    <row r="194" spans="1:11" ht="20.399999999999999" x14ac:dyDescent="0.25">
      <c r="A194" s="14" t="s">
        <v>1506</v>
      </c>
      <c r="B194" s="14" t="s">
        <v>1764</v>
      </c>
      <c r="C194" s="14" t="s">
        <v>1765</v>
      </c>
      <c r="D194" s="16">
        <v>45796</v>
      </c>
      <c r="E194" s="16"/>
      <c r="F194" s="14" t="s">
        <v>1766</v>
      </c>
      <c r="G194" s="14"/>
      <c r="H194" s="14" t="s">
        <v>1509</v>
      </c>
      <c r="I194" s="15">
        <v>96.64</v>
      </c>
      <c r="J194" s="77">
        <v>2</v>
      </c>
      <c r="K194" s="92"/>
    </row>
    <row r="195" spans="1:11" ht="20.399999999999999" x14ac:dyDescent="0.25">
      <c r="A195" s="14" t="s">
        <v>1506</v>
      </c>
      <c r="B195" s="14" t="s">
        <v>1767</v>
      </c>
      <c r="C195" s="14" t="s">
        <v>1768</v>
      </c>
      <c r="D195" s="16">
        <v>45796</v>
      </c>
      <c r="E195" s="16"/>
      <c r="F195" s="14" t="s">
        <v>1769</v>
      </c>
      <c r="G195" s="14"/>
      <c r="H195" s="14" t="s">
        <v>1509</v>
      </c>
      <c r="I195" s="15">
        <v>46.36</v>
      </c>
      <c r="J195" s="77">
        <v>2</v>
      </c>
      <c r="K195" s="92"/>
    </row>
    <row r="196" spans="1:11" ht="20.399999999999999" x14ac:dyDescent="0.25">
      <c r="A196" s="14" t="s">
        <v>1506</v>
      </c>
      <c r="B196" s="14" t="s">
        <v>1770</v>
      </c>
      <c r="C196" s="14" t="s">
        <v>1771</v>
      </c>
      <c r="D196" s="16">
        <v>45796</v>
      </c>
      <c r="E196" s="16"/>
      <c r="F196" s="14" t="s">
        <v>1772</v>
      </c>
      <c r="G196" s="14"/>
      <c r="H196" s="14" t="s">
        <v>1509</v>
      </c>
      <c r="I196" s="15">
        <v>46.36</v>
      </c>
      <c r="J196" s="77">
        <v>2</v>
      </c>
      <c r="K196" s="92"/>
    </row>
    <row r="197" spans="1:11" ht="20.399999999999999" x14ac:dyDescent="0.25">
      <c r="A197" s="14" t="s">
        <v>1506</v>
      </c>
      <c r="B197" s="14" t="s">
        <v>1773</v>
      </c>
      <c r="C197" s="14" t="s">
        <v>1774</v>
      </c>
      <c r="D197" s="16">
        <v>45796</v>
      </c>
      <c r="E197" s="16"/>
      <c r="F197" s="14" t="s">
        <v>1775</v>
      </c>
      <c r="G197" s="14" t="s">
        <v>1560</v>
      </c>
      <c r="H197" s="14" t="s">
        <v>1561</v>
      </c>
      <c r="I197" s="15">
        <v>280</v>
      </c>
      <c r="J197" s="77">
        <v>2</v>
      </c>
      <c r="K197" s="92"/>
    </row>
    <row r="198" spans="1:11" ht="51" x14ac:dyDescent="0.25">
      <c r="A198" s="14" t="s">
        <v>1506</v>
      </c>
      <c r="B198" s="14" t="s">
        <v>1776</v>
      </c>
      <c r="C198" s="14" t="s">
        <v>1776</v>
      </c>
      <c r="D198" s="16">
        <v>45797</v>
      </c>
      <c r="E198" s="16"/>
      <c r="F198" s="14" t="s">
        <v>1777</v>
      </c>
      <c r="G198" s="14"/>
      <c r="H198" s="14" t="s">
        <v>1509</v>
      </c>
      <c r="I198" s="15">
        <v>762.6</v>
      </c>
      <c r="J198" s="77">
        <v>2</v>
      </c>
      <c r="K198" s="92"/>
    </row>
    <row r="199" spans="1:11" ht="51" x14ac:dyDescent="0.25">
      <c r="A199" s="14" t="s">
        <v>1506</v>
      </c>
      <c r="B199" s="14">
        <v>202504</v>
      </c>
      <c r="C199" s="14" t="s">
        <v>1776</v>
      </c>
      <c r="D199" s="16">
        <v>45797</v>
      </c>
      <c r="E199" s="16"/>
      <c r="F199" s="14" t="s">
        <v>1777</v>
      </c>
      <c r="G199" s="14"/>
      <c r="H199" s="14" t="s">
        <v>1509</v>
      </c>
      <c r="I199" s="15">
        <v>681</v>
      </c>
      <c r="J199" s="77">
        <v>5</v>
      </c>
      <c r="K199" s="92"/>
    </row>
    <row r="200" spans="1:11" ht="51" x14ac:dyDescent="0.25">
      <c r="A200" s="14" t="s">
        <v>1506</v>
      </c>
      <c r="B200" s="14">
        <v>202504</v>
      </c>
      <c r="C200" s="14" t="s">
        <v>1574</v>
      </c>
      <c r="D200" s="16">
        <v>45797</v>
      </c>
      <c r="E200" s="16"/>
      <c r="F200" s="14" t="s">
        <v>1777</v>
      </c>
      <c r="G200" s="14"/>
      <c r="H200" s="14" t="s">
        <v>1509</v>
      </c>
      <c r="I200" s="15">
        <v>486.21</v>
      </c>
      <c r="J200" s="77">
        <v>5</v>
      </c>
      <c r="K200" s="92"/>
    </row>
    <row r="201" spans="1:11" ht="71.400000000000006" x14ac:dyDescent="0.25">
      <c r="A201" s="14" t="s">
        <v>1506</v>
      </c>
      <c r="B201" s="14" t="s">
        <v>1778</v>
      </c>
      <c r="C201" s="14" t="s">
        <v>1779</v>
      </c>
      <c r="D201" s="16">
        <v>45798</v>
      </c>
      <c r="E201" s="16"/>
      <c r="F201" s="14" t="s">
        <v>1780</v>
      </c>
      <c r="G201" s="14"/>
      <c r="H201" s="14" t="s">
        <v>1509</v>
      </c>
      <c r="I201" s="15">
        <v>328.04</v>
      </c>
      <c r="J201" s="77">
        <v>2</v>
      </c>
      <c r="K201" s="92"/>
    </row>
    <row r="202" spans="1:11" ht="30.6" x14ac:dyDescent="0.25">
      <c r="A202" s="14" t="s">
        <v>1506</v>
      </c>
      <c r="B202" s="14" t="s">
        <v>1781</v>
      </c>
      <c r="C202" s="14" t="s">
        <v>1782</v>
      </c>
      <c r="D202" s="16">
        <v>45799</v>
      </c>
      <c r="E202" s="16"/>
      <c r="F202" s="14" t="s">
        <v>1783</v>
      </c>
      <c r="G202" s="14" t="s">
        <v>1784</v>
      </c>
      <c r="H202" s="14" t="s">
        <v>1785</v>
      </c>
      <c r="I202" s="15">
        <v>45</v>
      </c>
      <c r="J202" s="77">
        <v>2</v>
      </c>
      <c r="K202" s="92"/>
    </row>
    <row r="203" spans="1:11" ht="20.399999999999999" x14ac:dyDescent="0.25">
      <c r="A203" s="14" t="s">
        <v>1506</v>
      </c>
      <c r="B203" s="14" t="s">
        <v>1786</v>
      </c>
      <c r="C203" s="14" t="s">
        <v>1787</v>
      </c>
      <c r="D203" s="16">
        <v>45799</v>
      </c>
      <c r="E203" s="16"/>
      <c r="F203" s="14" t="s">
        <v>1788</v>
      </c>
      <c r="G203" s="14" t="s">
        <v>1789</v>
      </c>
      <c r="H203" s="14" t="s">
        <v>1790</v>
      </c>
      <c r="I203" s="15">
        <v>39.99</v>
      </c>
      <c r="J203" s="77">
        <v>4</v>
      </c>
      <c r="K203" s="92"/>
    </row>
    <row r="204" spans="1:11" ht="20.399999999999999" x14ac:dyDescent="0.25">
      <c r="A204" s="14" t="s">
        <v>1506</v>
      </c>
      <c r="B204" s="14" t="s">
        <v>1791</v>
      </c>
      <c r="C204" s="14" t="s">
        <v>1792</v>
      </c>
      <c r="D204" s="16">
        <v>45803</v>
      </c>
      <c r="E204" s="16"/>
      <c r="F204" s="14" t="s">
        <v>1793</v>
      </c>
      <c r="G204" s="14"/>
      <c r="H204" s="14" t="s">
        <v>1509</v>
      </c>
      <c r="I204" s="15">
        <v>123.88</v>
      </c>
      <c r="J204" s="77">
        <v>3</v>
      </c>
      <c r="K204" s="92"/>
    </row>
    <row r="205" spans="1:11" ht="20.399999999999999" x14ac:dyDescent="0.25">
      <c r="A205" s="14" t="s">
        <v>1506</v>
      </c>
      <c r="B205" s="14" t="s">
        <v>1794</v>
      </c>
      <c r="C205" s="14" t="s">
        <v>1795</v>
      </c>
      <c r="D205" s="16">
        <v>45805</v>
      </c>
      <c r="E205" s="16"/>
      <c r="F205" s="14" t="s">
        <v>1796</v>
      </c>
      <c r="G205" s="14"/>
      <c r="H205" s="14" t="s">
        <v>1509</v>
      </c>
      <c r="I205" s="15">
        <v>526.29999999999995</v>
      </c>
      <c r="J205" s="77">
        <v>3</v>
      </c>
      <c r="K205" s="92"/>
    </row>
    <row r="206" spans="1:11" ht="20.399999999999999" x14ac:dyDescent="0.25">
      <c r="A206" s="14" t="s">
        <v>1506</v>
      </c>
      <c r="B206" s="14" t="s">
        <v>1797</v>
      </c>
      <c r="C206" s="14" t="s">
        <v>1798</v>
      </c>
      <c r="D206" s="16">
        <v>45806</v>
      </c>
      <c r="E206" s="16"/>
      <c r="F206" s="14" t="s">
        <v>1799</v>
      </c>
      <c r="G206" s="14"/>
      <c r="H206" s="14" t="s">
        <v>1509</v>
      </c>
      <c r="I206" s="15">
        <v>160.55000000000001</v>
      </c>
      <c r="J206" s="77">
        <v>3</v>
      </c>
      <c r="K206" s="92"/>
    </row>
    <row r="207" spans="1:11" ht="20.399999999999999" x14ac:dyDescent="0.25">
      <c r="A207" s="14" t="s">
        <v>1506</v>
      </c>
      <c r="B207" s="14" t="s">
        <v>1800</v>
      </c>
      <c r="C207" s="14" t="s">
        <v>1801</v>
      </c>
      <c r="D207" s="16">
        <v>45806</v>
      </c>
      <c r="E207" s="16"/>
      <c r="F207" s="14" t="s">
        <v>1802</v>
      </c>
      <c r="G207" s="14"/>
      <c r="H207" s="14" t="s">
        <v>1509</v>
      </c>
      <c r="I207" s="15">
        <v>72.959999999999994</v>
      </c>
      <c r="J207" s="77">
        <v>2</v>
      </c>
      <c r="K207" s="92"/>
    </row>
    <row r="208" spans="1:11" ht="20.399999999999999" x14ac:dyDescent="0.25">
      <c r="A208" s="14" t="s">
        <v>1506</v>
      </c>
      <c r="B208" s="14" t="s">
        <v>1803</v>
      </c>
      <c r="C208" s="14" t="s">
        <v>1804</v>
      </c>
      <c r="D208" s="16">
        <v>45806</v>
      </c>
      <c r="E208" s="16"/>
      <c r="F208" s="14" t="s">
        <v>1805</v>
      </c>
      <c r="G208" s="14"/>
      <c r="H208" s="14" t="s">
        <v>1509</v>
      </c>
      <c r="I208" s="15">
        <v>73.72</v>
      </c>
      <c r="J208" s="77">
        <v>2</v>
      </c>
      <c r="K208" s="92"/>
    </row>
    <row r="209" spans="1:11" ht="20.399999999999999" x14ac:dyDescent="0.25">
      <c r="A209" s="14" t="s">
        <v>1506</v>
      </c>
      <c r="B209" s="14" t="s">
        <v>1806</v>
      </c>
      <c r="C209" s="14" t="s">
        <v>1807</v>
      </c>
      <c r="D209" s="16">
        <v>45806</v>
      </c>
      <c r="E209" s="16"/>
      <c r="F209" s="14" t="s">
        <v>1910</v>
      </c>
      <c r="G209" s="14" t="s">
        <v>1536</v>
      </c>
      <c r="H209" s="14" t="s">
        <v>1537</v>
      </c>
      <c r="I209" s="15">
        <v>405.21</v>
      </c>
      <c r="J209" s="77">
        <v>2</v>
      </c>
      <c r="K209" s="92"/>
    </row>
    <row r="210" spans="1:11" ht="20.399999999999999" x14ac:dyDescent="0.25">
      <c r="A210" s="14" t="s">
        <v>1506</v>
      </c>
      <c r="B210" s="14" t="s">
        <v>1808</v>
      </c>
      <c r="C210" s="14" t="s">
        <v>1809</v>
      </c>
      <c r="D210" s="16">
        <v>45806</v>
      </c>
      <c r="E210" s="16"/>
      <c r="F210" s="14" t="s">
        <v>1810</v>
      </c>
      <c r="G210" s="14" t="s">
        <v>1650</v>
      </c>
      <c r="H210" s="14" t="s">
        <v>1651</v>
      </c>
      <c r="I210" s="15">
        <v>1045.98</v>
      </c>
      <c r="J210" s="77">
        <v>4</v>
      </c>
      <c r="K210" s="92"/>
    </row>
    <row r="211" spans="1:11" ht="13.2" x14ac:dyDescent="0.25">
      <c r="A211" s="14" t="s">
        <v>1506</v>
      </c>
      <c r="B211" s="14" t="s">
        <v>1811</v>
      </c>
      <c r="C211" s="14" t="s">
        <v>1565</v>
      </c>
      <c r="D211" s="16">
        <v>45806</v>
      </c>
      <c r="E211" s="16"/>
      <c r="F211" s="14" t="s">
        <v>1812</v>
      </c>
      <c r="G211" s="14"/>
      <c r="H211" s="14" t="s">
        <v>1567</v>
      </c>
      <c r="I211" s="15">
        <v>1703.24</v>
      </c>
      <c r="J211" s="77">
        <v>4</v>
      </c>
      <c r="K211" s="92"/>
    </row>
    <row r="212" spans="1:11" ht="13.2" x14ac:dyDescent="0.25">
      <c r="A212" s="14" t="s">
        <v>1506</v>
      </c>
      <c r="B212" s="14" t="s">
        <v>1813</v>
      </c>
      <c r="C212" s="14" t="s">
        <v>1814</v>
      </c>
      <c r="D212" s="16">
        <v>45806</v>
      </c>
      <c r="E212" s="16"/>
      <c r="F212" s="14" t="s">
        <v>1815</v>
      </c>
      <c r="G212" s="14" t="s">
        <v>1816</v>
      </c>
      <c r="H212" s="14" t="s">
        <v>1817</v>
      </c>
      <c r="I212" s="15">
        <v>1421.88</v>
      </c>
      <c r="J212" s="77">
        <v>4</v>
      </c>
      <c r="K212" s="92"/>
    </row>
    <row r="213" spans="1:11" ht="20.399999999999999" x14ac:dyDescent="0.25">
      <c r="A213" s="14" t="s">
        <v>1506</v>
      </c>
      <c r="B213" s="14" t="s">
        <v>1818</v>
      </c>
      <c r="C213" s="14" t="s">
        <v>1819</v>
      </c>
      <c r="D213" s="16">
        <v>45810</v>
      </c>
      <c r="E213" s="16"/>
      <c r="F213" s="14" t="s">
        <v>1625</v>
      </c>
      <c r="G213" s="14" t="s">
        <v>1541</v>
      </c>
      <c r="H213" s="14" t="s">
        <v>1542</v>
      </c>
      <c r="I213" s="15">
        <v>12.23</v>
      </c>
      <c r="J213" s="77">
        <v>4</v>
      </c>
      <c r="K213" s="92"/>
    </row>
    <row r="214" spans="1:11" ht="20.399999999999999" x14ac:dyDescent="0.25">
      <c r="A214" s="14" t="s">
        <v>1506</v>
      </c>
      <c r="B214" s="14" t="s">
        <v>1820</v>
      </c>
      <c r="C214" s="14" t="s">
        <v>1821</v>
      </c>
      <c r="D214" s="16">
        <v>45817</v>
      </c>
      <c r="E214" s="16"/>
      <c r="F214" s="14" t="s">
        <v>1822</v>
      </c>
      <c r="G214" s="14" t="s">
        <v>1823</v>
      </c>
      <c r="H214" s="14" t="s">
        <v>1824</v>
      </c>
      <c r="I214" s="15">
        <v>123.92</v>
      </c>
      <c r="J214" s="77">
        <v>2</v>
      </c>
      <c r="K214" s="92"/>
    </row>
    <row r="215" spans="1:11" ht="51" x14ac:dyDescent="0.25">
      <c r="A215" s="14" t="s">
        <v>1506</v>
      </c>
      <c r="B215" s="14" t="s">
        <v>1825</v>
      </c>
      <c r="C215" s="14" t="s">
        <v>1825</v>
      </c>
      <c r="D215" s="16">
        <v>45819</v>
      </c>
      <c r="E215" s="16"/>
      <c r="F215" s="14" t="s">
        <v>1826</v>
      </c>
      <c r="G215" s="14"/>
      <c r="H215" s="14" t="s">
        <v>1509</v>
      </c>
      <c r="I215" s="15">
        <v>1770</v>
      </c>
      <c r="J215" s="77">
        <v>2</v>
      </c>
      <c r="K215" s="92"/>
    </row>
    <row r="216" spans="1:11" ht="51" x14ac:dyDescent="0.25">
      <c r="A216" s="14" t="s">
        <v>1506</v>
      </c>
      <c r="B216" s="14" t="s">
        <v>1825</v>
      </c>
      <c r="C216" s="14" t="s">
        <v>1825</v>
      </c>
      <c r="D216" s="16">
        <v>45819</v>
      </c>
      <c r="E216" s="16"/>
      <c r="F216" s="14" t="s">
        <v>1826</v>
      </c>
      <c r="G216" s="14"/>
      <c r="H216" s="14" t="s">
        <v>1509</v>
      </c>
      <c r="I216" s="15">
        <v>681</v>
      </c>
      <c r="J216" s="77">
        <v>5</v>
      </c>
      <c r="K216" s="92"/>
    </row>
    <row r="217" spans="1:11" ht="51" x14ac:dyDescent="0.25">
      <c r="A217" s="14" t="s">
        <v>1506</v>
      </c>
      <c r="B217" s="14" t="s">
        <v>1825</v>
      </c>
      <c r="C217" s="14" t="s">
        <v>1825</v>
      </c>
      <c r="D217" s="16">
        <v>45819</v>
      </c>
      <c r="E217" s="16"/>
      <c r="F217" s="14" t="s">
        <v>1826</v>
      </c>
      <c r="G217" s="14"/>
      <c r="H217" s="14" t="s">
        <v>1509</v>
      </c>
      <c r="I217" s="15">
        <v>486.21</v>
      </c>
      <c r="J217" s="77">
        <v>5</v>
      </c>
      <c r="K217" s="92"/>
    </row>
    <row r="218" spans="1:11" ht="20.399999999999999" x14ac:dyDescent="0.25">
      <c r="A218" s="14" t="s">
        <v>1506</v>
      </c>
      <c r="B218" s="14" t="s">
        <v>1827</v>
      </c>
      <c r="C218" s="14" t="s">
        <v>1828</v>
      </c>
      <c r="D218" s="16">
        <v>45819</v>
      </c>
      <c r="E218" s="16"/>
      <c r="F218" s="14" t="s">
        <v>1829</v>
      </c>
      <c r="G218" s="14"/>
      <c r="H218" s="14" t="s">
        <v>1509</v>
      </c>
      <c r="I218" s="15">
        <v>485.75</v>
      </c>
      <c r="J218" s="77">
        <v>3</v>
      </c>
      <c r="K218" s="92"/>
    </row>
    <row r="219" spans="1:11" ht="20.399999999999999" x14ac:dyDescent="0.25">
      <c r="A219" s="14" t="s">
        <v>1506</v>
      </c>
      <c r="B219" s="14" t="s">
        <v>1830</v>
      </c>
      <c r="C219" s="14" t="s">
        <v>1831</v>
      </c>
      <c r="D219" s="16">
        <v>45819</v>
      </c>
      <c r="E219" s="16"/>
      <c r="F219" s="14" t="s">
        <v>1832</v>
      </c>
      <c r="G219" s="14"/>
      <c r="H219" s="14" t="s">
        <v>1509</v>
      </c>
      <c r="I219" s="15">
        <v>328.48</v>
      </c>
      <c r="J219" s="77">
        <v>3</v>
      </c>
      <c r="K219" s="92"/>
    </row>
    <row r="220" spans="1:11" ht="20.399999999999999" x14ac:dyDescent="0.25">
      <c r="A220" s="14" t="s">
        <v>1506</v>
      </c>
      <c r="B220" s="14" t="s">
        <v>1833</v>
      </c>
      <c r="C220" s="14" t="s">
        <v>1834</v>
      </c>
      <c r="D220" s="16">
        <v>45819</v>
      </c>
      <c r="E220" s="16"/>
      <c r="F220" s="14" t="s">
        <v>1835</v>
      </c>
      <c r="G220" s="14"/>
      <c r="H220" s="14"/>
      <c r="I220" s="15">
        <v>550</v>
      </c>
      <c r="J220" s="77">
        <v>2</v>
      </c>
      <c r="K220" s="92"/>
    </row>
    <row r="221" spans="1:11" ht="20.399999999999999" x14ac:dyDescent="0.25">
      <c r="A221" s="14" t="s">
        <v>1506</v>
      </c>
      <c r="B221" s="14">
        <v>251000061</v>
      </c>
      <c r="C221" s="14" t="s">
        <v>1836</v>
      </c>
      <c r="D221" s="16">
        <v>45820</v>
      </c>
      <c r="E221" s="16"/>
      <c r="F221" s="14" t="s">
        <v>1837</v>
      </c>
      <c r="G221" s="14"/>
      <c r="H221" s="14" t="s">
        <v>1509</v>
      </c>
      <c r="I221" s="15">
        <v>400</v>
      </c>
      <c r="J221" s="77">
        <v>3</v>
      </c>
      <c r="K221" s="92"/>
    </row>
    <row r="222" spans="1:11" ht="20.399999999999999" x14ac:dyDescent="0.25">
      <c r="A222" s="14" t="s">
        <v>1506</v>
      </c>
      <c r="B222" s="14" t="s">
        <v>1838</v>
      </c>
      <c r="C222" s="14" t="s">
        <v>1839</v>
      </c>
      <c r="D222" s="16">
        <v>45824</v>
      </c>
      <c r="E222" s="16"/>
      <c r="F222" s="14" t="s">
        <v>1840</v>
      </c>
      <c r="G222" s="14" t="s">
        <v>1823</v>
      </c>
      <c r="H222" s="14" t="s">
        <v>1824</v>
      </c>
      <c r="I222" s="15">
        <v>1457.02</v>
      </c>
      <c r="J222" s="77">
        <v>2</v>
      </c>
      <c r="K222" s="92"/>
    </row>
    <row r="223" spans="1:11" ht="20.399999999999999" x14ac:dyDescent="0.25">
      <c r="A223" s="14" t="s">
        <v>1506</v>
      </c>
      <c r="B223" s="14" t="s">
        <v>1841</v>
      </c>
      <c r="C223" s="14" t="s">
        <v>1842</v>
      </c>
      <c r="D223" s="16">
        <v>45827</v>
      </c>
      <c r="E223" s="16"/>
      <c r="F223" s="14" t="s">
        <v>1843</v>
      </c>
      <c r="G223" s="14"/>
      <c r="H223" s="14" t="s">
        <v>1509</v>
      </c>
      <c r="I223" s="15">
        <v>354.55</v>
      </c>
      <c r="J223" s="77">
        <v>3</v>
      </c>
      <c r="K223" s="92"/>
    </row>
    <row r="224" spans="1:11" ht="20.399999999999999" x14ac:dyDescent="0.25">
      <c r="A224" s="14" t="s">
        <v>1506</v>
      </c>
      <c r="B224" s="14" t="s">
        <v>1844</v>
      </c>
      <c r="C224" s="14" t="s">
        <v>1845</v>
      </c>
      <c r="D224" s="16">
        <v>45827</v>
      </c>
      <c r="E224" s="16"/>
      <c r="F224" s="14" t="s">
        <v>1846</v>
      </c>
      <c r="G224" s="14"/>
      <c r="H224" s="14" t="s">
        <v>1509</v>
      </c>
      <c r="I224" s="15">
        <v>212</v>
      </c>
      <c r="J224" s="77">
        <v>3</v>
      </c>
      <c r="K224" s="92"/>
    </row>
    <row r="225" spans="1:11" ht="20.399999999999999" x14ac:dyDescent="0.25">
      <c r="A225" s="14" t="s">
        <v>1506</v>
      </c>
      <c r="B225" s="14" t="s">
        <v>1847</v>
      </c>
      <c r="C225" s="14" t="s">
        <v>1848</v>
      </c>
      <c r="D225" s="16">
        <v>45827</v>
      </c>
      <c r="E225" s="16"/>
      <c r="F225" s="14" t="s">
        <v>1846</v>
      </c>
      <c r="G225" s="14"/>
      <c r="H225" s="14" t="s">
        <v>1509</v>
      </c>
      <c r="I225" s="15">
        <v>258.7</v>
      </c>
      <c r="J225" s="77">
        <v>3</v>
      </c>
      <c r="K225" s="92"/>
    </row>
    <row r="226" spans="1:11" ht="20.399999999999999" x14ac:dyDescent="0.25">
      <c r="A226" s="14" t="s">
        <v>1506</v>
      </c>
      <c r="B226" s="14" t="s">
        <v>1849</v>
      </c>
      <c r="C226" s="14" t="s">
        <v>1850</v>
      </c>
      <c r="D226" s="16">
        <v>45834</v>
      </c>
      <c r="E226" s="16"/>
      <c r="F226" s="14" t="s">
        <v>1608</v>
      </c>
      <c r="G226" s="14" t="s">
        <v>1531</v>
      </c>
      <c r="H226" s="14" t="s">
        <v>1532</v>
      </c>
      <c r="I226" s="15">
        <v>10.5</v>
      </c>
      <c r="J226" s="77">
        <v>4</v>
      </c>
      <c r="K226" s="92"/>
    </row>
    <row r="227" spans="1:11" ht="13.2" x14ac:dyDescent="0.25">
      <c r="A227" s="14" t="s">
        <v>1506</v>
      </c>
      <c r="B227" s="14"/>
      <c r="C227" s="14"/>
      <c r="D227" s="16">
        <v>45835</v>
      </c>
      <c r="E227" s="16"/>
      <c r="F227" s="14" t="s">
        <v>1851</v>
      </c>
      <c r="G227" s="14"/>
      <c r="H227" s="14" t="s">
        <v>1509</v>
      </c>
      <c r="I227" s="15">
        <v>302</v>
      </c>
      <c r="J227" s="77">
        <v>3</v>
      </c>
      <c r="K227" s="92"/>
    </row>
    <row r="228" spans="1:11" ht="30.6" x14ac:dyDescent="0.25">
      <c r="A228" s="14" t="s">
        <v>1506</v>
      </c>
      <c r="B228" s="14">
        <v>25100143</v>
      </c>
      <c r="C228" s="14" t="s">
        <v>1852</v>
      </c>
      <c r="D228" s="16">
        <v>45838</v>
      </c>
      <c r="E228" s="16"/>
      <c r="F228" s="14" t="s">
        <v>1853</v>
      </c>
      <c r="G228" s="14"/>
      <c r="H228" s="14" t="s">
        <v>1854</v>
      </c>
      <c r="I228" s="15">
        <v>864.79</v>
      </c>
      <c r="J228" s="77">
        <v>5</v>
      </c>
      <c r="K228" s="92"/>
    </row>
    <row r="229" spans="1:11" ht="20.399999999999999" x14ac:dyDescent="0.25">
      <c r="A229" s="14" t="s">
        <v>1506</v>
      </c>
      <c r="B229" s="14" t="s">
        <v>1855</v>
      </c>
      <c r="C229" s="14" t="s">
        <v>1856</v>
      </c>
      <c r="D229" s="16">
        <v>45839</v>
      </c>
      <c r="E229" s="16"/>
      <c r="F229" s="14" t="s">
        <v>1857</v>
      </c>
      <c r="G229" s="14"/>
      <c r="H229" s="14" t="s">
        <v>1858</v>
      </c>
      <c r="I229" s="15">
        <v>900</v>
      </c>
      <c r="J229" s="77">
        <v>2</v>
      </c>
      <c r="K229" s="92"/>
    </row>
    <row r="230" spans="1:11" ht="30.6" x14ac:dyDescent="0.25">
      <c r="A230" s="14" t="s">
        <v>1506</v>
      </c>
      <c r="B230" s="14" t="s">
        <v>1859</v>
      </c>
      <c r="C230" s="14" t="s">
        <v>1860</v>
      </c>
      <c r="D230" s="16">
        <v>45840</v>
      </c>
      <c r="E230" s="16"/>
      <c r="F230" s="14" t="s">
        <v>1861</v>
      </c>
      <c r="G230" s="14" t="s">
        <v>1862</v>
      </c>
      <c r="H230" s="14" t="s">
        <v>1863</v>
      </c>
      <c r="I230" s="15">
        <v>775</v>
      </c>
      <c r="J230" s="77">
        <v>2</v>
      </c>
      <c r="K230" s="92"/>
    </row>
    <row r="231" spans="1:11" ht="20.399999999999999" x14ac:dyDescent="0.25">
      <c r="A231" s="14" t="s">
        <v>1506</v>
      </c>
      <c r="B231" s="14"/>
      <c r="C231" s="14"/>
      <c r="D231" s="16">
        <v>45845</v>
      </c>
      <c r="E231" s="16"/>
      <c r="F231" s="14" t="s">
        <v>1864</v>
      </c>
      <c r="G231" s="14"/>
      <c r="H231" s="14" t="s">
        <v>1509</v>
      </c>
      <c r="I231" s="15">
        <v>603.29999999999995</v>
      </c>
      <c r="J231" s="77">
        <v>2</v>
      </c>
      <c r="K231" s="92"/>
    </row>
    <row r="232" spans="1:11" ht="20.399999999999999" x14ac:dyDescent="0.25">
      <c r="A232" s="14" t="s">
        <v>1506</v>
      </c>
      <c r="B232" s="14" t="s">
        <v>1865</v>
      </c>
      <c r="C232" s="14" t="s">
        <v>1866</v>
      </c>
      <c r="D232" s="16">
        <v>45845</v>
      </c>
      <c r="E232" s="16"/>
      <c r="F232" s="14" t="s">
        <v>1867</v>
      </c>
      <c r="G232" s="14"/>
      <c r="H232" s="14" t="s">
        <v>1509</v>
      </c>
      <c r="I232" s="15">
        <v>144</v>
      </c>
      <c r="J232" s="77">
        <v>2</v>
      </c>
      <c r="K232" s="92"/>
    </row>
    <row r="233" spans="1:11" ht="20.399999999999999" x14ac:dyDescent="0.25">
      <c r="A233" s="14" t="s">
        <v>1506</v>
      </c>
      <c r="B233" s="14" t="s">
        <v>1868</v>
      </c>
      <c r="C233" s="14" t="s">
        <v>1869</v>
      </c>
      <c r="D233" s="16">
        <v>45845</v>
      </c>
      <c r="E233" s="16"/>
      <c r="F233" s="14" t="s">
        <v>1870</v>
      </c>
      <c r="G233" s="14"/>
      <c r="H233" s="14" t="s">
        <v>1509</v>
      </c>
      <c r="I233" s="15">
        <v>73.8</v>
      </c>
      <c r="J233" s="77">
        <v>2</v>
      </c>
      <c r="K233" s="92"/>
    </row>
    <row r="234" spans="1:11" ht="51" x14ac:dyDescent="0.25">
      <c r="A234" s="14" t="s">
        <v>1506</v>
      </c>
      <c r="B234" s="14"/>
      <c r="C234" s="14" t="s">
        <v>1871</v>
      </c>
      <c r="D234" s="16">
        <v>45853</v>
      </c>
      <c r="E234" s="16"/>
      <c r="F234" s="14" t="s">
        <v>1872</v>
      </c>
      <c r="G234" s="14"/>
      <c r="H234" s="14" t="s">
        <v>1509</v>
      </c>
      <c r="I234" s="15">
        <v>500</v>
      </c>
      <c r="J234" s="77">
        <v>2</v>
      </c>
      <c r="K234" s="92"/>
    </row>
    <row r="235" spans="1:11" ht="20.399999999999999" x14ac:dyDescent="0.25">
      <c r="A235" s="14" t="s">
        <v>1506</v>
      </c>
      <c r="B235" s="14" t="s">
        <v>1873</v>
      </c>
      <c r="C235" s="14" t="s">
        <v>1874</v>
      </c>
      <c r="D235" s="16">
        <v>45853</v>
      </c>
      <c r="E235" s="16"/>
      <c r="F235" s="14" t="s">
        <v>1875</v>
      </c>
      <c r="G235" s="14"/>
      <c r="H235" s="14" t="s">
        <v>1509</v>
      </c>
      <c r="I235" s="15">
        <v>448.81</v>
      </c>
      <c r="J235" s="77">
        <v>3</v>
      </c>
      <c r="K235" s="92"/>
    </row>
    <row r="236" spans="1:11" ht="20.399999999999999" x14ac:dyDescent="0.25">
      <c r="A236" s="14" t="s">
        <v>1506</v>
      </c>
      <c r="B236" s="14" t="s">
        <v>1876</v>
      </c>
      <c r="C236" s="14" t="s">
        <v>1877</v>
      </c>
      <c r="D236" s="16">
        <v>45853</v>
      </c>
      <c r="E236" s="16"/>
      <c r="F236" s="14" t="s">
        <v>1878</v>
      </c>
      <c r="G236" s="14"/>
      <c r="H236" s="14" t="s">
        <v>1879</v>
      </c>
      <c r="I236" s="15">
        <v>232.89</v>
      </c>
      <c r="J236" s="77">
        <v>3</v>
      </c>
      <c r="K236" s="92"/>
    </row>
    <row r="237" spans="1:11" ht="13.2" x14ac:dyDescent="0.25">
      <c r="A237" s="14" t="s">
        <v>1506</v>
      </c>
      <c r="B237" s="14" t="s">
        <v>1880</v>
      </c>
      <c r="C237" s="14" t="s">
        <v>1565</v>
      </c>
      <c r="D237" s="16">
        <v>45853</v>
      </c>
      <c r="E237" s="16"/>
      <c r="F237" s="14" t="s">
        <v>1881</v>
      </c>
      <c r="G237" s="14"/>
      <c r="H237" s="14" t="s">
        <v>1567</v>
      </c>
      <c r="I237" s="15">
        <v>1703.24</v>
      </c>
      <c r="J237" s="77">
        <v>4</v>
      </c>
      <c r="K237" s="92"/>
    </row>
    <row r="238" spans="1:11" ht="20.399999999999999" x14ac:dyDescent="0.25">
      <c r="A238" s="14" t="s">
        <v>1506</v>
      </c>
      <c r="B238" s="14" t="s">
        <v>1882</v>
      </c>
      <c r="C238" s="14" t="s">
        <v>1883</v>
      </c>
      <c r="D238" s="16">
        <v>45853</v>
      </c>
      <c r="E238" s="16"/>
      <c r="F238" s="14" t="s">
        <v>1884</v>
      </c>
      <c r="G238" s="14" t="s">
        <v>1885</v>
      </c>
      <c r="H238" s="14" t="s">
        <v>1886</v>
      </c>
      <c r="I238" s="15">
        <v>380</v>
      </c>
      <c r="J238" s="77">
        <v>5</v>
      </c>
      <c r="K238" s="92"/>
    </row>
    <row r="239" spans="1:11" ht="13.2" x14ac:dyDescent="0.25">
      <c r="A239" s="14" t="s">
        <v>1506</v>
      </c>
      <c r="B239" s="14" t="s">
        <v>1887</v>
      </c>
      <c r="C239" s="14" t="s">
        <v>1888</v>
      </c>
      <c r="D239" s="16">
        <v>45853</v>
      </c>
      <c r="E239" s="16"/>
      <c r="F239" s="14" t="s">
        <v>1889</v>
      </c>
      <c r="G239" s="14" t="s">
        <v>1536</v>
      </c>
      <c r="H239" s="14" t="s">
        <v>1537</v>
      </c>
      <c r="I239" s="15">
        <v>493.85</v>
      </c>
      <c r="J239" s="77">
        <v>2</v>
      </c>
      <c r="K239" s="92"/>
    </row>
    <row r="240" spans="1:11" ht="13.2" x14ac:dyDescent="0.25">
      <c r="A240" s="14" t="s">
        <v>1506</v>
      </c>
      <c r="B240" s="14" t="s">
        <v>1890</v>
      </c>
      <c r="C240" s="14" t="s">
        <v>1891</v>
      </c>
      <c r="D240" s="16">
        <v>45853</v>
      </c>
      <c r="E240" s="16"/>
      <c r="F240" s="14" t="s">
        <v>1892</v>
      </c>
      <c r="G240" s="14" t="s">
        <v>1526</v>
      </c>
      <c r="H240" s="14" t="s">
        <v>1527</v>
      </c>
      <c r="I240" s="15">
        <v>784.66</v>
      </c>
      <c r="J240" s="77">
        <v>3</v>
      </c>
      <c r="K240" s="92"/>
    </row>
    <row r="241" spans="1:11" ht="13.2" x14ac:dyDescent="0.25">
      <c r="A241" s="14" t="s">
        <v>1506</v>
      </c>
      <c r="B241" s="14" t="s">
        <v>1893</v>
      </c>
      <c r="C241" s="14" t="s">
        <v>1894</v>
      </c>
      <c r="D241" s="16">
        <v>45853</v>
      </c>
      <c r="E241" s="16"/>
      <c r="F241" s="14" t="s">
        <v>1895</v>
      </c>
      <c r="G241" s="14" t="s">
        <v>1551</v>
      </c>
      <c r="H241" s="14" t="s">
        <v>1552</v>
      </c>
      <c r="I241" s="15">
        <v>113.8</v>
      </c>
      <c r="J241" s="77">
        <v>4</v>
      </c>
      <c r="K241" s="92"/>
    </row>
    <row r="242" spans="1:11" ht="20.399999999999999" x14ac:dyDescent="0.25">
      <c r="A242" s="14" t="s">
        <v>1506</v>
      </c>
      <c r="B242" s="14" t="s">
        <v>1896</v>
      </c>
      <c r="C242" s="14" t="s">
        <v>1897</v>
      </c>
      <c r="D242" s="16">
        <v>45853</v>
      </c>
      <c r="E242" s="16"/>
      <c r="F242" s="14" t="s">
        <v>1911</v>
      </c>
      <c r="G242" s="14" t="s">
        <v>1536</v>
      </c>
      <c r="H242" s="14" t="s">
        <v>1537</v>
      </c>
      <c r="I242" s="15">
        <v>115.28</v>
      </c>
      <c r="J242" s="77">
        <v>2</v>
      </c>
      <c r="K242" s="92"/>
    </row>
    <row r="243" spans="1:11" ht="13.2" x14ac:dyDescent="0.25">
      <c r="A243" s="14" t="s">
        <v>1506</v>
      </c>
      <c r="B243" s="14" t="s">
        <v>1898</v>
      </c>
      <c r="C243" s="14" t="s">
        <v>1899</v>
      </c>
      <c r="D243" s="16">
        <v>45853</v>
      </c>
      <c r="E243" s="16"/>
      <c r="F243" s="14" t="s">
        <v>1900</v>
      </c>
      <c r="G243" s="14" t="s">
        <v>1551</v>
      </c>
      <c r="H243" s="14" t="s">
        <v>1552</v>
      </c>
      <c r="I243" s="15">
        <v>121.82</v>
      </c>
      <c r="J243" s="77">
        <v>4</v>
      </c>
      <c r="K243" s="92"/>
    </row>
    <row r="244" spans="1:11" ht="20.399999999999999" x14ac:dyDescent="0.25">
      <c r="A244" s="14" t="s">
        <v>1506</v>
      </c>
      <c r="B244" s="14" t="s">
        <v>1901</v>
      </c>
      <c r="C244" s="14" t="s">
        <v>1902</v>
      </c>
      <c r="D244" s="16">
        <v>45853</v>
      </c>
      <c r="E244" s="16"/>
      <c r="F244" s="14" t="s">
        <v>1903</v>
      </c>
      <c r="G244" s="14"/>
      <c r="H244" s="14" t="s">
        <v>1509</v>
      </c>
      <c r="I244" s="15">
        <v>72.959999999999994</v>
      </c>
      <c r="J244" s="77">
        <v>2</v>
      </c>
      <c r="K244" s="92"/>
    </row>
    <row r="245" spans="1:11" ht="20.399999999999999" x14ac:dyDescent="0.25">
      <c r="A245" s="14" t="s">
        <v>1506</v>
      </c>
      <c r="B245" s="14" t="s">
        <v>1904</v>
      </c>
      <c r="C245" s="14" t="s">
        <v>1905</v>
      </c>
      <c r="D245" s="16">
        <v>45853</v>
      </c>
      <c r="E245" s="16"/>
      <c r="F245" s="14" t="s">
        <v>1906</v>
      </c>
      <c r="G245" s="14"/>
      <c r="H245" s="14" t="s">
        <v>1509</v>
      </c>
      <c r="I245" s="15">
        <v>39.520000000000003</v>
      </c>
      <c r="J245" s="77">
        <v>2</v>
      </c>
      <c r="K245" s="92"/>
    </row>
    <row r="246" spans="1:11" ht="20.399999999999999" x14ac:dyDescent="0.25">
      <c r="A246" s="14" t="s">
        <v>1506</v>
      </c>
      <c r="B246" s="14" t="s">
        <v>1808</v>
      </c>
      <c r="C246" s="14" t="s">
        <v>1809</v>
      </c>
      <c r="D246" s="16">
        <v>45853</v>
      </c>
      <c r="E246" s="16"/>
      <c r="F246" s="14" t="s">
        <v>1907</v>
      </c>
      <c r="G246" s="14" t="s">
        <v>1650</v>
      </c>
      <c r="H246" s="14" t="s">
        <v>1651</v>
      </c>
      <c r="I246" s="15">
        <v>2091.96</v>
      </c>
      <c r="J246" s="77">
        <v>4</v>
      </c>
      <c r="K246" s="92"/>
    </row>
    <row r="247" spans="1:11" ht="51" x14ac:dyDescent="0.25">
      <c r="A247" s="14" t="s">
        <v>1506</v>
      </c>
      <c r="B247" s="14"/>
      <c r="C247" s="14"/>
      <c r="D247" s="16">
        <v>45853</v>
      </c>
      <c r="E247" s="16"/>
      <c r="F247" s="14" t="s">
        <v>1908</v>
      </c>
      <c r="G247" s="14"/>
      <c r="H247" s="14" t="s">
        <v>1509</v>
      </c>
      <c r="I247" s="15">
        <v>412.82</v>
      </c>
      <c r="J247" s="77">
        <v>5</v>
      </c>
      <c r="K247" s="92"/>
    </row>
    <row r="248" spans="1:11" ht="13.2" x14ac:dyDescent="0.25">
      <c r="A248" s="14" t="s">
        <v>1916</v>
      </c>
      <c r="B248" s="6" t="s">
        <v>1915</v>
      </c>
      <c r="C248" s="6" t="s">
        <v>1914</v>
      </c>
      <c r="D248" s="6" t="s">
        <v>1917</v>
      </c>
      <c r="F248" s="6" t="s">
        <v>1913</v>
      </c>
      <c r="H248" s="6" t="s">
        <v>1912</v>
      </c>
      <c r="I248" s="7">
        <v>10000</v>
      </c>
      <c r="J248" s="76">
        <v>5</v>
      </c>
      <c r="K248" s="92"/>
    </row>
    <row r="249" spans="1:11" ht="13.2" x14ac:dyDescent="0.25">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2" priority="46" stopIfTrue="1">
      <formula>$A1112&lt;&gt;""</formula>
    </cfRule>
  </conditionalFormatting>
  <conditionalFormatting sqref="A107:J248 A250:J283 A285:J5000">
    <cfRule type="expression" dxfId="81" priority="35" stopIfTrue="1">
      <formula>$A107&lt;&gt;""</formula>
    </cfRule>
  </conditionalFormatting>
  <conditionalFormatting sqref="B472:E477">
    <cfRule type="expression" dxfId="80" priority="137" stopIfTrue="1">
      <formula>$A472&lt;&gt;""</formula>
    </cfRule>
  </conditionalFormatting>
  <conditionalFormatting sqref="B484:E488">
    <cfRule type="expression" dxfId="79" priority="172" stopIfTrue="1">
      <formula>$A484&lt;&gt;""</formula>
    </cfRule>
  </conditionalFormatting>
  <conditionalFormatting sqref="B689:E689">
    <cfRule type="expression" dxfId="78" priority="64" stopIfTrue="1">
      <formula>$A689&lt;&gt;""</formula>
    </cfRule>
  </conditionalFormatting>
  <conditionalFormatting sqref="B691:E691 H691:I691 B692:I693 B694:E699 H694:I699">
    <cfRule type="expression" dxfId="77" priority="24" stopIfTrue="1">
      <formula>$A691&lt;&gt;""</formula>
    </cfRule>
  </conditionalFormatting>
  <conditionalFormatting sqref="B701:E701 H701:I701">
    <cfRule type="expression" dxfId="76" priority="15" stopIfTrue="1">
      <formula>$A701&lt;&gt;""</formula>
    </cfRule>
  </conditionalFormatting>
  <conditionalFormatting sqref="B819:E819">
    <cfRule type="expression" dxfId="75" priority="87" stopIfTrue="1">
      <formula>$A819&lt;&gt;""</formula>
    </cfRule>
  </conditionalFormatting>
  <conditionalFormatting sqref="B1110:E1110">
    <cfRule type="expression" dxfId="74" priority="133" stopIfTrue="1">
      <formula>$A1110&lt;&gt;""</formula>
    </cfRule>
  </conditionalFormatting>
  <conditionalFormatting sqref="B1114:E1114">
    <cfRule type="expression" dxfId="73" priority="189" stopIfTrue="1">
      <formula>$A1114&lt;&gt;""</formula>
    </cfRule>
  </conditionalFormatting>
  <conditionalFormatting sqref="B1131:E1136">
    <cfRule type="expression" dxfId="72" priority="179" stopIfTrue="1">
      <formula>$A1131&lt;&gt;""</formula>
    </cfRule>
  </conditionalFormatting>
  <conditionalFormatting sqref="B1138:E1148">
    <cfRule type="expression" dxfId="71" priority="47" stopIfTrue="1">
      <formula>$A1138&lt;&gt;""</formula>
    </cfRule>
  </conditionalFormatting>
  <conditionalFormatting sqref="B1152:E1152">
    <cfRule type="expression" dxfId="70" priority="73" stopIfTrue="1">
      <formula>$A1152&lt;&gt;""</formula>
    </cfRule>
  </conditionalFormatting>
  <conditionalFormatting sqref="B1253:E1260 I1253:J1270">
    <cfRule type="expression" dxfId="69" priority="123" stopIfTrue="1">
      <formula>$A1253&lt;&gt;""</formula>
    </cfRule>
  </conditionalFormatting>
  <conditionalFormatting sqref="B1293:E1301">
    <cfRule type="expression" dxfId="68" priority="158" stopIfTrue="1">
      <formula>$A1293&lt;&gt;""</formula>
    </cfRule>
  </conditionalFormatting>
  <conditionalFormatting sqref="B1303:E1326">
    <cfRule type="expression" dxfId="67" priority="37" stopIfTrue="1">
      <formula>$A1303&lt;&gt;""</formula>
    </cfRule>
  </conditionalFormatting>
  <conditionalFormatting sqref="B1360:E1363">
    <cfRule type="expression" dxfId="66" priority="54" stopIfTrue="1">
      <formula>$A1360&lt;&gt;""</formula>
    </cfRule>
  </conditionalFormatting>
  <conditionalFormatting sqref="B1365:E1367">
    <cfRule type="expression" dxfId="65" priority="259" stopIfTrue="1">
      <formula>$A1365&lt;&gt;""</formula>
    </cfRule>
  </conditionalFormatting>
  <conditionalFormatting sqref="B1369:E1379">
    <cfRule type="expression" dxfId="64" priority="78" stopIfTrue="1">
      <formula>$A1369&lt;&gt;""</formula>
    </cfRule>
  </conditionalFormatting>
  <conditionalFormatting sqref="B1393:E1404">
    <cfRule type="expression" dxfId="63" priority="116" stopIfTrue="1">
      <formula>$A1393&lt;&gt;""</formula>
    </cfRule>
  </conditionalFormatting>
  <conditionalFormatting sqref="B1412:E1450">
    <cfRule type="expression" dxfId="62" priority="153" stopIfTrue="1">
      <formula>$A1412&lt;&gt;""</formula>
    </cfRule>
  </conditionalFormatting>
  <conditionalFormatting sqref="B1453:E1458">
    <cfRule type="expression" dxfId="61" priority="223" stopIfTrue="1">
      <formula>$A1453&lt;&gt;""</formula>
    </cfRule>
  </conditionalFormatting>
  <conditionalFormatting sqref="B489:G489">
    <cfRule type="expression" dxfId="60" priority="173" stopIfTrue="1">
      <formula>$A489&lt;&gt;""</formula>
    </cfRule>
  </conditionalFormatting>
  <conditionalFormatting sqref="B478:H483">
    <cfRule type="expression" dxfId="59" priority="193" stopIfTrue="1">
      <formula>$A478&lt;&gt;""</formula>
    </cfRule>
  </conditionalFormatting>
  <conditionalFormatting sqref="B490:H496">
    <cfRule type="expression" dxfId="58" priority="149" stopIfTrue="1">
      <formula>$A490&lt;&gt;""</formula>
    </cfRule>
  </conditionalFormatting>
  <conditionalFormatting sqref="B1067:H1082">
    <cfRule type="expression" dxfId="57" priority="219" stopIfTrue="1">
      <formula>$A1067&lt;&gt;""</formula>
    </cfRule>
  </conditionalFormatting>
  <conditionalFormatting sqref="B1272:H1274 B1275:E1288 H1275:H1288">
    <cfRule type="expression" dxfId="56" priority="148" stopIfTrue="1">
      <formula>$A1272&lt;&gt;""</formula>
    </cfRule>
  </conditionalFormatting>
  <conditionalFormatting sqref="B1290:H1292">
    <cfRule type="expression" dxfId="55" priority="43" stopIfTrue="1">
      <formula>$A1290&lt;&gt;""</formula>
    </cfRule>
  </conditionalFormatting>
  <conditionalFormatting sqref="B1364:H1364">
    <cfRule type="expression" dxfId="54" priority="289" stopIfTrue="1">
      <formula>$A1364&lt;&gt;""</formula>
    </cfRule>
  </conditionalFormatting>
  <conditionalFormatting sqref="B1380:H1385">
    <cfRule type="expression" dxfId="53" priority="17" stopIfTrue="1">
      <formula>$A1380&lt;&gt;""</formula>
    </cfRule>
  </conditionalFormatting>
  <conditionalFormatting sqref="B1410:H1411">
    <cfRule type="expression" dxfId="52" priority="196" stopIfTrue="1">
      <formula>$A1410&lt;&gt;""</formula>
    </cfRule>
  </conditionalFormatting>
  <conditionalFormatting sqref="B175:I189 I190:I227">
    <cfRule type="expression" dxfId="51" priority="246" stopIfTrue="1">
      <formula>$A175&lt;&gt;""</formula>
    </cfRule>
  </conditionalFormatting>
  <conditionalFormatting sqref="B497:I499">
    <cfRule type="expression" dxfId="50" priority="95" stopIfTrue="1">
      <formula>$A497&lt;&gt;""</formula>
    </cfRule>
  </conditionalFormatting>
  <conditionalFormatting sqref="B645:I688">
    <cfRule type="expression" dxfId="49" priority="256" stopIfTrue="1">
      <formula>$A645&lt;&gt;""</formula>
    </cfRule>
  </conditionalFormatting>
  <conditionalFormatting sqref="B690:I690">
    <cfRule type="expression" dxfId="48" priority="22" stopIfTrue="1">
      <formula>$A690&lt;&gt;""</formula>
    </cfRule>
  </conditionalFormatting>
  <conditionalFormatting sqref="B1137:I1137">
    <cfRule type="expression" dxfId="47" priority="147" stopIfTrue="1">
      <formula>$A1137&lt;&gt;""</formula>
    </cfRule>
  </conditionalFormatting>
  <conditionalFormatting sqref="B1149:I1151">
    <cfRule type="expression" dxfId="46" priority="16" stopIfTrue="1">
      <formula>$A1149&lt;&gt;""</formula>
    </cfRule>
  </conditionalFormatting>
  <conditionalFormatting sqref="B1153:I1157">
    <cfRule type="expression" dxfId="45" priority="18" stopIfTrue="1">
      <formula>$A1153&lt;&gt;""</formula>
    </cfRule>
  </conditionalFormatting>
  <conditionalFormatting sqref="B1271:I1271 I1272:I1288">
    <cfRule type="expression" dxfId="44" priority="151" stopIfTrue="1">
      <formula>$A1271&lt;&gt;""</formula>
    </cfRule>
  </conditionalFormatting>
  <conditionalFormatting sqref="B1368:I1368">
    <cfRule type="expression" dxfId="43" priority="146" stopIfTrue="1">
      <formula>$A1368&lt;&gt;""</formula>
    </cfRule>
  </conditionalFormatting>
  <conditionalFormatting sqref="B135:J163">
    <cfRule type="expression" dxfId="42" priority="69" stopIfTrue="1">
      <formula>$A135&lt;&gt;""</formula>
    </cfRule>
  </conditionalFormatting>
  <conditionalFormatting sqref="B360:J420">
    <cfRule type="expression" dxfId="41" priority="261" stopIfTrue="1">
      <formula>$A360&lt;&gt;""</formula>
    </cfRule>
  </conditionalFormatting>
  <conditionalFormatting sqref="B457:J458">
    <cfRule type="expression" dxfId="40" priority="222" stopIfTrue="1">
      <formula>$A457&lt;&gt;""</formula>
    </cfRule>
  </conditionalFormatting>
  <conditionalFormatting sqref="B599:J625">
    <cfRule type="expression" dxfId="39" priority="2" stopIfTrue="1">
      <formula>$A599&lt;&gt;""</formula>
    </cfRule>
  </conditionalFormatting>
  <conditionalFormatting sqref="B1053:J1054">
    <cfRule type="expression" dxfId="38" priority="217" stopIfTrue="1">
      <formula>$A1053&lt;&gt;""</formula>
    </cfRule>
  </conditionalFormatting>
  <conditionalFormatting sqref="B1127:J1130">
    <cfRule type="expression" dxfId="37" priority="7" stopIfTrue="1">
      <formula>$A1127&lt;&gt;""</formula>
    </cfRule>
  </conditionalFormatting>
  <conditionalFormatting sqref="B1158:J1252">
    <cfRule type="expression" dxfId="36" priority="33" stopIfTrue="1">
      <formula>$A1158&lt;&gt;""</formula>
    </cfRule>
  </conditionalFormatting>
  <conditionalFormatting sqref="B1406:J1406">
    <cfRule type="expression" dxfId="35" priority="198" stopIfTrue="1">
      <formula>$A1406&lt;&gt;""</formula>
    </cfRule>
  </conditionalFormatting>
  <conditionalFormatting sqref="B1461:J4374">
    <cfRule type="expression" dxfId="34" priority="42" stopIfTrue="1">
      <formula>$A1461&lt;&gt;""</formula>
    </cfRule>
  </conditionalFormatting>
  <conditionalFormatting sqref="F191:H195">
    <cfRule type="expression" dxfId="33" priority="124" stopIfTrue="1">
      <formula>$A191&lt;&gt;""</formula>
    </cfRule>
  </conditionalFormatting>
  <conditionalFormatting sqref="F198:H199">
    <cfRule type="expression" dxfId="32" priority="118" stopIfTrue="1">
      <formula>$A198&lt;&gt;""</formula>
    </cfRule>
  </conditionalFormatting>
  <conditionalFormatting sqref="F472:H473">
    <cfRule type="expression" dxfId="31" priority="139" stopIfTrue="1">
      <formula>$A472&lt;&gt;""</formula>
    </cfRule>
  </conditionalFormatting>
  <conditionalFormatting sqref="F476:H477">
    <cfRule type="expression" dxfId="30" priority="229" stopIfTrue="1">
      <formula>$A476&lt;&gt;""</formula>
    </cfRule>
  </conditionalFormatting>
  <conditionalFormatting sqref="F484:H486 H487:H489">
    <cfRule type="expression" dxfId="29" priority="171" stopIfTrue="1">
      <formula>$A484&lt;&gt;""</formula>
    </cfRule>
  </conditionalFormatting>
  <conditionalFormatting sqref="F1131:H1131">
    <cfRule type="expression" dxfId="28" priority="280" stopIfTrue="1">
      <formula>$A1131&lt;&gt;""</formula>
    </cfRule>
  </conditionalFormatting>
  <conditionalFormatting sqref="F1255:H1260">
    <cfRule type="expression" dxfId="27" priority="122" stopIfTrue="1">
      <formula>$A1255&lt;&gt;""</formula>
    </cfRule>
  </conditionalFormatting>
  <conditionalFormatting sqref="F170:I172">
    <cfRule type="expression" dxfId="26" priority="250" stopIfTrue="1">
      <formula>$A170&lt;&gt;""</formula>
    </cfRule>
  </conditionalFormatting>
  <conditionalFormatting sqref="F164:J169 B164:E174 J170:J227 I228:J228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5" priority="290" stopIfTrue="1">
      <formula>$A164&lt;&gt;""</formula>
    </cfRule>
  </conditionalFormatting>
  <conditionalFormatting sqref="H190">
    <cfRule type="expression" dxfId="24" priority="130" stopIfTrue="1">
      <formula>$A190&lt;&gt;""</formula>
    </cfRule>
  </conditionalFormatting>
  <conditionalFormatting sqref="H196:H197">
    <cfRule type="expression" dxfId="23" priority="119" stopIfTrue="1">
      <formula>$A196&lt;&gt;""</formula>
    </cfRule>
  </conditionalFormatting>
  <conditionalFormatting sqref="H200:H228">
    <cfRule type="expression" dxfId="22" priority="9" stopIfTrue="1">
      <formula>$A200&lt;&gt;""</formula>
    </cfRule>
  </conditionalFormatting>
  <conditionalFormatting sqref="H474:H475">
    <cfRule type="expression" dxfId="21" priority="143" stopIfTrue="1">
      <formula>$A474&lt;&gt;""</formula>
    </cfRule>
  </conditionalFormatting>
  <conditionalFormatting sqref="H1132:H1136">
    <cfRule type="expression" dxfId="20" priority="181" stopIfTrue="1">
      <formula>$A1132&lt;&gt;""</formula>
    </cfRule>
  </conditionalFormatting>
  <conditionalFormatting sqref="H1254">
    <cfRule type="expression" dxfId="19" priority="192" stopIfTrue="1">
      <formula>$A1254&lt;&gt;""</formula>
    </cfRule>
  </conditionalFormatting>
  <conditionalFormatting sqref="H1293:H1301">
    <cfRule type="expression" dxfId="18" priority="160" stopIfTrue="1">
      <formula>$A1293&lt;&gt;""</formula>
    </cfRule>
  </conditionalFormatting>
  <conditionalFormatting sqref="H1303:H1326">
    <cfRule type="expression" dxfId="17" priority="39" stopIfTrue="1">
      <formula>$A1303&lt;&gt;""</formula>
    </cfRule>
  </conditionalFormatting>
  <conditionalFormatting sqref="H1365:H1367">
    <cfRule type="expression" dxfId="16" priority="258" stopIfTrue="1">
      <formula>$A1365&lt;&gt;""</formula>
    </cfRule>
  </conditionalFormatting>
  <conditionalFormatting sqref="H1369:H1379">
    <cfRule type="expression" dxfId="15" priority="19" stopIfTrue="1">
      <formula>$A1369&lt;&gt;""</formula>
    </cfRule>
  </conditionalFormatting>
  <conditionalFormatting sqref="H1412">
    <cfRule type="expression" dxfId="14" priority="155" stopIfTrue="1">
      <formula>$A1412&lt;&gt;""</formula>
    </cfRule>
  </conditionalFormatting>
  <conditionalFormatting sqref="H1453:H1458">
    <cfRule type="expression" dxfId="13" priority="225" stopIfTrue="1">
      <formula>$A1453&lt;&gt;""</formula>
    </cfRule>
  </conditionalFormatting>
  <conditionalFormatting sqref="H173:I174">
    <cfRule type="expression" dxfId="12" priority="247" stopIfTrue="1">
      <formula>$A173&lt;&gt;""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285:F5000 F107:F248 F250:F283" xr:uid="{255B499D-B3E6-47A9-A857-DBFE56F071D9}">
      <formula1>$F$96:$F$99</formula1>
    </dataValidation>
    <dataValidation type="list" allowBlank="1" showInputMessage="1" showErrorMessage="1" sqref="A285:A5000 A107:A248 A250:A283" xr:uid="{540C0DA9-E9CD-4805-B659-E67C1C32B21C}">
      <formula1>OFFSET($A$1,0,0,$B$3,1)</formula1>
    </dataValidation>
    <dataValidation allowBlank="1" sqref="G285:G5000 G107:G248 G250:G283" xr:uid="{B36265DD-F5DD-4F0A-AD93-4A0388363C0B}"/>
    <dataValidation type="list" allowBlank="1" showInputMessage="1" showErrorMessage="1" errorTitle="Chyba !" error="zadajte (vyberte zo zoznamu) platný analytický kód podľa nápovedy k bunke I104" sqref="J285:J10000 J107:J248 J250:J283"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0.399999999999999"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4"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Slovenský zväz pozemného hokeja, Jurkovičova 5, Bratislava, 831 06</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31751075</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Slovenský zväz pozemného hokeja, Jurkovičova 5, Bratislava, 831 06</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4" t="s">
        <v>1310</v>
      </c>
      <c r="C14" s="375"/>
      <c r="F14" s="313"/>
      <c r="N14" s="137" t="str">
        <f t="shared" si="0"/>
        <v xml:space="preserve">n - </v>
      </c>
      <c r="O14" s="137" t="s">
        <v>364</v>
      </c>
    </row>
    <row r="15" spans="1:16" ht="34.35"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 customHeight="1" x14ac:dyDescent="0.25">
      <c r="A17" s="139" t="s">
        <v>1298</v>
      </c>
      <c r="B17" s="142">
        <f>F9</f>
        <v>0</v>
      </c>
      <c r="C17" s="137"/>
      <c r="F17" s="377"/>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31751075</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78" t="s">
        <v>1317</v>
      </c>
      <c r="B2" s="378"/>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SZPH SZPH</cp:lastModifiedBy>
  <cp:revision/>
  <cp:lastPrinted>2026-04-16T10:33:42Z</cp:lastPrinted>
  <dcterms:created xsi:type="dcterms:W3CDTF">2017-02-20T06:20:12Z</dcterms:created>
  <dcterms:modified xsi:type="dcterms:W3CDTF">2026-04-16T10:35:26Z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